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4\1-чорак 2024й\"/>
    </mc:Choice>
  </mc:AlternateContent>
  <xr:revisionPtr revIDLastSave="0" documentId="13_ncr:1_{A47A24B7-BE67-476F-846B-E7F5A7120574}" xr6:coauthVersionLast="44" xr6:coauthVersionMax="44" xr10:uidLastSave="{00000000-0000-0000-0000-000000000000}"/>
  <bookViews>
    <workbookView xWindow="-120" yWindow="-120" windowWidth="29040" windowHeight="15840" tabRatio="860" activeTab="4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26" r:id="rId8"/>
    <sheet name="2-шакл" sheetId="27" r:id="rId9"/>
    <sheet name="2-РЖ" sheetId="28" r:id="rId10"/>
    <sheet name="2-БММЖ" sheetId="29" r:id="rId11"/>
    <sheet name="ДтКТ маълумот" sheetId="30" r:id="rId12"/>
    <sheet name="ГТК" sheetId="23" state="hidden" r:id="rId13"/>
  </sheets>
  <externalReferences>
    <externalReference r:id="rId14"/>
    <externalReference r:id="rId15"/>
  </externalReferences>
  <definedNames>
    <definedName name="_xlnm._FilterDatabase" localSheetId="3" hidden="1">'4-илова '!$A$4:$Y$11</definedName>
    <definedName name="_xlnm._FilterDatabase" localSheetId="4" hidden="1">'5-илова'!$A$5:$T$144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'5-илова'!$A$1:$M$144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7" i="7" l="1"/>
  <c r="A99" i="7"/>
  <c r="A100" i="7"/>
  <c r="A103" i="7"/>
  <c r="A105" i="7"/>
  <c r="A106" i="7"/>
  <c r="A108" i="7"/>
  <c r="A109" i="7"/>
  <c r="A111" i="7"/>
  <c r="A112" i="7"/>
  <c r="A114" i="7"/>
  <c r="A115" i="7"/>
  <c r="A117" i="7"/>
  <c r="A118" i="7"/>
  <c r="A120" i="7"/>
  <c r="A121" i="7"/>
  <c r="A123" i="7"/>
  <c r="A124" i="7"/>
  <c r="A126" i="7"/>
  <c r="A127" i="7"/>
  <c r="A129" i="7"/>
  <c r="A130" i="7"/>
  <c r="A132" i="7"/>
  <c r="A133" i="7"/>
  <c r="A135" i="7"/>
  <c r="A136" i="7"/>
  <c r="A138" i="7"/>
  <c r="A139" i="7"/>
  <c r="A141" i="7"/>
  <c r="A142" i="7"/>
  <c r="A81" i="7"/>
  <c r="A82" i="7"/>
  <c r="A84" i="7"/>
  <c r="A85" i="7"/>
  <c r="A87" i="7"/>
  <c r="A88" i="7"/>
  <c r="A90" i="7"/>
  <c r="A91" i="7"/>
  <c r="A93" i="7"/>
  <c r="A94" i="7"/>
  <c r="A96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80" i="7"/>
  <c r="E18" i="1"/>
  <c r="E15" i="1"/>
  <c r="E11" i="1"/>
  <c r="F21" i="28"/>
  <c r="F13" i="28"/>
  <c r="F12" i="28" s="1"/>
  <c r="F24" i="28" s="1"/>
  <c r="D40" i="26"/>
  <c r="C40" i="26"/>
  <c r="D14" i="9" l="1"/>
  <c r="E14" i="9"/>
  <c r="K58" i="7" l="1"/>
  <c r="M58" i="7"/>
  <c r="K50" i="7"/>
  <c r="P1" i="7"/>
  <c r="M50" i="7"/>
  <c r="M45" i="7"/>
  <c r="M44" i="7"/>
  <c r="M43" i="7"/>
  <c r="K37" i="7"/>
  <c r="L37" i="7" s="1"/>
  <c r="M37" i="7"/>
  <c r="M38" i="7"/>
  <c r="M40" i="7"/>
  <c r="M39" i="7"/>
  <c r="M36" i="7"/>
  <c r="R79" i="7"/>
  <c r="T79" i="7" s="1"/>
  <c r="Q79" i="7"/>
  <c r="P79" i="7"/>
  <c r="R78" i="7"/>
  <c r="T78" i="7" s="1"/>
  <c r="Q78" i="7"/>
  <c r="P78" i="7"/>
  <c r="S79" i="7" l="1"/>
  <c r="S78" i="7"/>
  <c r="L79" i="7"/>
  <c r="L78" i="7"/>
  <c r="A79" i="7"/>
  <c r="A78" i="7"/>
  <c r="L77" i="7"/>
  <c r="L75" i="7"/>
  <c r="L76" i="7"/>
  <c r="L74" i="7"/>
  <c r="L73" i="7"/>
  <c r="L72" i="7"/>
  <c r="L71" i="7"/>
  <c r="L70" i="7"/>
  <c r="L69" i="7"/>
  <c r="R77" i="7"/>
  <c r="S77" i="7" s="1"/>
  <c r="Q77" i="7"/>
  <c r="P77" i="7"/>
  <c r="A77" i="7"/>
  <c r="R76" i="7"/>
  <c r="T76" i="7" s="1"/>
  <c r="Q76" i="7"/>
  <c r="P76" i="7"/>
  <c r="A76" i="7"/>
  <c r="R75" i="7"/>
  <c r="T75" i="7" s="1"/>
  <c r="Q75" i="7"/>
  <c r="P75" i="7"/>
  <c r="A75" i="7"/>
  <c r="R74" i="7"/>
  <c r="T74" i="7" s="1"/>
  <c r="Q74" i="7"/>
  <c r="P74" i="7"/>
  <c r="A74" i="7"/>
  <c r="R73" i="7"/>
  <c r="S73" i="7" s="1"/>
  <c r="Q73" i="7"/>
  <c r="P73" i="7"/>
  <c r="A73" i="7"/>
  <c r="R72" i="7"/>
  <c r="T72" i="7" s="1"/>
  <c r="Q72" i="7"/>
  <c r="P72" i="7"/>
  <c r="A72" i="7"/>
  <c r="T71" i="7"/>
  <c r="S71" i="7"/>
  <c r="Q71" i="7"/>
  <c r="P71" i="7"/>
  <c r="A71" i="7"/>
  <c r="R70" i="7"/>
  <c r="T70" i="7" s="1"/>
  <c r="Q70" i="7"/>
  <c r="P70" i="7"/>
  <c r="A70" i="7"/>
  <c r="R69" i="7"/>
  <c r="T69" i="7" s="1"/>
  <c r="Q69" i="7"/>
  <c r="P69" i="7"/>
  <c r="A69" i="7"/>
  <c r="M69" i="4"/>
  <c r="L68" i="4"/>
  <c r="L68" i="7"/>
  <c r="L67" i="4"/>
  <c r="L67" i="7"/>
  <c r="L66" i="4"/>
  <c r="L66" i="7"/>
  <c r="L65" i="4"/>
  <c r="L65" i="7"/>
  <c r="L64" i="4"/>
  <c r="L64" i="7"/>
  <c r="L63" i="4"/>
  <c r="L63" i="7"/>
  <c r="L62" i="4"/>
  <c r="L62" i="7"/>
  <c r="L61" i="4"/>
  <c r="L61" i="7"/>
  <c r="L60" i="4"/>
  <c r="L60" i="7"/>
  <c r="L59" i="4"/>
  <c r="L59" i="7"/>
  <c r="K58" i="4"/>
  <c r="L57" i="4"/>
  <c r="L57" i="7"/>
  <c r="L56" i="4"/>
  <c r="L56" i="7"/>
  <c r="L55" i="4"/>
  <c r="L55" i="7"/>
  <c r="L54" i="4"/>
  <c r="L54" i="7"/>
  <c r="L53" i="4"/>
  <c r="L53" i="7"/>
  <c r="L52" i="4"/>
  <c r="L52" i="7"/>
  <c r="S74" i="7" l="1"/>
  <c r="T73" i="7"/>
  <c r="T77" i="7"/>
  <c r="S75" i="7"/>
  <c r="S69" i="7"/>
  <c r="S70" i="7"/>
  <c r="S76" i="7"/>
  <c r="S72" i="7"/>
  <c r="L51" i="7"/>
  <c r="L50" i="7"/>
  <c r="K36" i="7"/>
  <c r="L49" i="7"/>
  <c r="L48" i="7"/>
  <c r="L47" i="7"/>
  <c r="L46" i="7"/>
  <c r="L45" i="7"/>
  <c r="L44" i="7"/>
  <c r="L43" i="7"/>
  <c r="L42" i="7"/>
  <c r="L41" i="7"/>
  <c r="L40" i="7"/>
  <c r="L39" i="7"/>
  <c r="L38" i="7"/>
  <c r="L35" i="7"/>
  <c r="L34" i="7"/>
  <c r="L33" i="7"/>
  <c r="A33" i="7"/>
  <c r="P33" i="7"/>
  <c r="Q33" i="7"/>
  <c r="R33" i="7"/>
  <c r="S33" i="7" s="1"/>
  <c r="R68" i="7"/>
  <c r="T68" i="7" s="1"/>
  <c r="Q68" i="7"/>
  <c r="P68" i="7"/>
  <c r="A68" i="7"/>
  <c r="R67" i="7"/>
  <c r="T67" i="7" s="1"/>
  <c r="Q67" i="7"/>
  <c r="P67" i="7"/>
  <c r="A67" i="7"/>
  <c r="R66" i="7"/>
  <c r="T66" i="7" s="1"/>
  <c r="Q66" i="7"/>
  <c r="P66" i="7"/>
  <c r="A66" i="7"/>
  <c r="R65" i="7"/>
  <c r="T65" i="7" s="1"/>
  <c r="Q65" i="7"/>
  <c r="P65" i="7"/>
  <c r="A65" i="7"/>
  <c r="R64" i="7"/>
  <c r="T64" i="7" s="1"/>
  <c r="Q64" i="7"/>
  <c r="P64" i="7"/>
  <c r="A64" i="7"/>
  <c r="R63" i="7"/>
  <c r="T63" i="7" s="1"/>
  <c r="Q63" i="7"/>
  <c r="P63" i="7"/>
  <c r="A63" i="7"/>
  <c r="R62" i="7"/>
  <c r="T62" i="7" s="1"/>
  <c r="Q62" i="7"/>
  <c r="P62" i="7"/>
  <c r="A62" i="7"/>
  <c r="R61" i="7"/>
  <c r="T61" i="7" s="1"/>
  <c r="Q61" i="7"/>
  <c r="P61" i="7"/>
  <c r="A61" i="7"/>
  <c r="R60" i="7"/>
  <c r="T60" i="7" s="1"/>
  <c r="Q60" i="7"/>
  <c r="P60" i="7"/>
  <c r="A60" i="7"/>
  <c r="R59" i="7"/>
  <c r="T59" i="7" s="1"/>
  <c r="Q59" i="7"/>
  <c r="P59" i="7"/>
  <c r="A59" i="7"/>
  <c r="R58" i="7"/>
  <c r="T58" i="7" s="1"/>
  <c r="Q58" i="7"/>
  <c r="P58" i="7"/>
  <c r="A58" i="7"/>
  <c r="R57" i="7"/>
  <c r="T57" i="7" s="1"/>
  <c r="Q57" i="7"/>
  <c r="P57" i="7"/>
  <c r="A57" i="7"/>
  <c r="R56" i="7"/>
  <c r="T56" i="7" s="1"/>
  <c r="Q56" i="7"/>
  <c r="P56" i="7"/>
  <c r="A56" i="7"/>
  <c r="R55" i="7"/>
  <c r="T55" i="7" s="1"/>
  <c r="Q55" i="7"/>
  <c r="P55" i="7"/>
  <c r="A55" i="7"/>
  <c r="R54" i="7"/>
  <c r="T54" i="7" s="1"/>
  <c r="Q54" i="7"/>
  <c r="P54" i="7"/>
  <c r="A54" i="7"/>
  <c r="R53" i="7"/>
  <c r="T53" i="7" s="1"/>
  <c r="Q53" i="7"/>
  <c r="P53" i="7"/>
  <c r="A53" i="7"/>
  <c r="R52" i="7"/>
  <c r="T52" i="7" s="1"/>
  <c r="Q52" i="7"/>
  <c r="P52" i="7"/>
  <c r="A52" i="7"/>
  <c r="R51" i="7"/>
  <c r="T51" i="7" s="1"/>
  <c r="Q51" i="7"/>
  <c r="P51" i="7"/>
  <c r="A51" i="7"/>
  <c r="R50" i="7"/>
  <c r="T50" i="7" s="1"/>
  <c r="Q50" i="7"/>
  <c r="P50" i="7"/>
  <c r="A50" i="7"/>
  <c r="R49" i="7"/>
  <c r="T49" i="7" s="1"/>
  <c r="Q49" i="7"/>
  <c r="P49" i="7"/>
  <c r="A49" i="7"/>
  <c r="R48" i="7"/>
  <c r="T48" i="7" s="1"/>
  <c r="Q48" i="7"/>
  <c r="P48" i="7"/>
  <c r="A48" i="7"/>
  <c r="R47" i="7"/>
  <c r="T47" i="7" s="1"/>
  <c r="Q47" i="7"/>
  <c r="P47" i="7"/>
  <c r="A47" i="7"/>
  <c r="R46" i="7"/>
  <c r="T46" i="7" s="1"/>
  <c r="Q46" i="7"/>
  <c r="P46" i="7"/>
  <c r="A46" i="7"/>
  <c r="R45" i="7"/>
  <c r="T45" i="7" s="1"/>
  <c r="Q45" i="7"/>
  <c r="P45" i="7"/>
  <c r="A45" i="7"/>
  <c r="R44" i="7"/>
  <c r="T44" i="7" s="1"/>
  <c r="Q44" i="7"/>
  <c r="P44" i="7"/>
  <c r="A44" i="7"/>
  <c r="R43" i="7"/>
  <c r="T43" i="7" s="1"/>
  <c r="Q43" i="7"/>
  <c r="P43" i="7"/>
  <c r="A43" i="7"/>
  <c r="R42" i="7"/>
  <c r="T42" i="7" s="1"/>
  <c r="Q42" i="7"/>
  <c r="P42" i="7"/>
  <c r="A42" i="7"/>
  <c r="R41" i="7"/>
  <c r="T41" i="7" s="1"/>
  <c r="Q41" i="7"/>
  <c r="P41" i="7"/>
  <c r="A41" i="7"/>
  <c r="R40" i="7"/>
  <c r="T40" i="7" s="1"/>
  <c r="Q40" i="7"/>
  <c r="P40" i="7"/>
  <c r="A40" i="7"/>
  <c r="R39" i="7"/>
  <c r="T39" i="7" s="1"/>
  <c r="Q39" i="7"/>
  <c r="P39" i="7"/>
  <c r="A39" i="7"/>
  <c r="R38" i="7"/>
  <c r="T38" i="7" s="1"/>
  <c r="Q38" i="7"/>
  <c r="P38" i="7"/>
  <c r="A38" i="7"/>
  <c r="R37" i="7"/>
  <c r="T37" i="7" s="1"/>
  <c r="Q37" i="7"/>
  <c r="P37" i="7"/>
  <c r="A37" i="7"/>
  <c r="R36" i="7"/>
  <c r="T36" i="7" s="1"/>
  <c r="Q36" i="7"/>
  <c r="P36" i="7"/>
  <c r="A36" i="7"/>
  <c r="E14" i="1" l="1"/>
  <c r="T33" i="7"/>
  <c r="S36" i="7"/>
  <c r="S39" i="7"/>
  <c r="S42" i="7"/>
  <c r="S44" i="7"/>
  <c r="S47" i="7"/>
  <c r="S49" i="7"/>
  <c r="S51" i="7"/>
  <c r="S53" i="7"/>
  <c r="S55" i="7"/>
  <c r="S58" i="7"/>
  <c r="S61" i="7"/>
  <c r="S63" i="7"/>
  <c r="S65" i="7"/>
  <c r="S67" i="7"/>
  <c r="S37" i="7"/>
  <c r="S38" i="7"/>
  <c r="S40" i="7"/>
  <c r="S41" i="7"/>
  <c r="S43" i="7"/>
  <c r="S45" i="7"/>
  <c r="S46" i="7"/>
  <c r="S48" i="7"/>
  <c r="S50" i="7"/>
  <c r="S52" i="7"/>
  <c r="S54" i="7"/>
  <c r="S56" i="7"/>
  <c r="S57" i="7"/>
  <c r="S60" i="7"/>
  <c r="S62" i="7"/>
  <c r="S64" i="7"/>
  <c r="S66" i="7"/>
  <c r="S68" i="7"/>
  <c r="R35" i="7"/>
  <c r="T35" i="7" s="1"/>
  <c r="Q35" i="7"/>
  <c r="P35" i="7"/>
  <c r="A35" i="7"/>
  <c r="R34" i="7"/>
  <c r="S34" i="7" s="1"/>
  <c r="Q34" i="7"/>
  <c r="Q143" i="7" s="1"/>
  <c r="P34" i="7"/>
  <c r="A34" i="7"/>
  <c r="R32" i="7"/>
  <c r="T32" i="7" s="1"/>
  <c r="Q32" i="7"/>
  <c r="L32" i="7"/>
  <c r="K32" i="7" s="1"/>
  <c r="P32" i="7" s="1"/>
  <c r="A32" i="7"/>
  <c r="T34" i="7" l="1"/>
  <c r="T143" i="7" s="1"/>
  <c r="S35" i="7"/>
  <c r="S32" i="7"/>
  <c r="Q31" i="7" l="1"/>
  <c r="R31" i="7"/>
  <c r="S31" i="7" s="1"/>
  <c r="Q30" i="7"/>
  <c r="R30" i="7"/>
  <c r="Q29" i="7"/>
  <c r="R29" i="7"/>
  <c r="S29" i="7" s="1"/>
  <c r="Q28" i="7"/>
  <c r="R28" i="7"/>
  <c r="T28" i="7" s="1"/>
  <c r="T29" i="7" l="1"/>
  <c r="T31" i="7"/>
  <c r="S28" i="7"/>
  <c r="T30" i="7"/>
  <c r="S30" i="7"/>
  <c r="L31" i="7"/>
  <c r="K31" i="7" s="1"/>
  <c r="P31" i="7" s="1"/>
  <c r="L30" i="7"/>
  <c r="K30" i="7" s="1"/>
  <c r="P30" i="7" s="1"/>
  <c r="K23" i="7"/>
  <c r="K24" i="7"/>
  <c r="K25" i="7"/>
  <c r="K26" i="7"/>
  <c r="K27" i="7"/>
  <c r="K28" i="7"/>
  <c r="P28" i="7" s="1"/>
  <c r="K29" i="7"/>
  <c r="P29" i="7" s="1"/>
  <c r="K22" i="7"/>
  <c r="A28" i="7"/>
  <c r="A29" i="7"/>
  <c r="A30" i="7"/>
  <c r="A31" i="7"/>
  <c r="K10" i="7"/>
  <c r="K9" i="7"/>
  <c r="K8" i="7"/>
  <c r="K11" i="7"/>
  <c r="K12" i="7"/>
  <c r="K13" i="7"/>
  <c r="K14" i="7"/>
  <c r="K15" i="7"/>
  <c r="K16" i="7"/>
  <c r="K17" i="7"/>
  <c r="K18" i="7"/>
  <c r="K19" i="7"/>
  <c r="K20" i="7"/>
  <c r="K21" i="7"/>
  <c r="R24" i="7" l="1"/>
  <c r="T24" i="7" s="1"/>
  <c r="P24" i="7"/>
  <c r="Q24" i="7"/>
  <c r="A24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5" i="7"/>
  <c r="A26" i="7"/>
  <c r="A27" i="7"/>
  <c r="S24" i="7" l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E30" i="1" l="1"/>
  <c r="E23" i="1"/>
  <c r="E29" i="1"/>
  <c r="E26" i="1"/>
  <c r="E22" i="1"/>
  <c r="E10" i="1"/>
  <c r="E17" i="1"/>
  <c r="E16" i="1"/>
  <c r="D10" i="1"/>
  <c r="E28" i="1"/>
  <c r="E24" i="1"/>
  <c r="E21" i="1"/>
  <c r="E27" i="1"/>
  <c r="E20" i="1"/>
  <c r="R27" i="7" l="1"/>
  <c r="R26" i="7"/>
  <c r="R23" i="7"/>
  <c r="D12" i="1" s="1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D11" i="1" l="1"/>
  <c r="S27" i="7"/>
  <c r="S26" i="7"/>
  <c r="S25" i="7"/>
  <c r="S23" i="7"/>
  <c r="S22" i="7"/>
  <c r="S21" i="7"/>
  <c r="S20" i="7"/>
  <c r="S19" i="7"/>
  <c r="S18" i="7"/>
  <c r="S17" i="7"/>
  <c r="S16" i="7"/>
  <c r="S15" i="7"/>
  <c r="S13" i="7"/>
  <c r="S12" i="7"/>
  <c r="S11" i="7"/>
  <c r="S10" i="7"/>
  <c r="S9" i="7"/>
  <c r="S8" i="7"/>
  <c r="P27" i="7"/>
  <c r="P26" i="7"/>
  <c r="Q25" i="7"/>
  <c r="P25" i="7"/>
  <c r="P23" i="7"/>
  <c r="P22" i="7"/>
  <c r="Q21" i="7"/>
  <c r="P21" i="7"/>
  <c r="Q20" i="7"/>
  <c r="P20" i="7"/>
  <c r="P19" i="7"/>
  <c r="Q18" i="7"/>
  <c r="P18" i="7"/>
  <c r="Q17" i="7"/>
  <c r="P17" i="7"/>
  <c r="P16" i="7"/>
  <c r="P15" i="7"/>
  <c r="P14" i="7"/>
  <c r="P13" i="7"/>
  <c r="P12" i="7"/>
  <c r="P11" i="7"/>
  <c r="Q10" i="7"/>
  <c r="P10" i="7"/>
  <c r="Q9" i="7"/>
  <c r="P9" i="7"/>
  <c r="P8" i="7"/>
  <c r="A13" i="1" l="1"/>
  <c r="Q13" i="7" l="1"/>
  <c r="T13" i="7" l="1"/>
  <c r="T25" i="7"/>
  <c r="T27" i="7" l="1"/>
  <c r="Q27" i="7"/>
  <c r="T23" i="7"/>
  <c r="E12" i="1" s="1"/>
  <c r="Q23" i="7"/>
  <c r="E9" i="1" s="1"/>
  <c r="F13" i="9" s="1"/>
  <c r="C13" i="9" s="1"/>
  <c r="T26" i="7"/>
  <c r="Q26" i="7"/>
  <c r="T22" i="7"/>
  <c r="Q12" i="7"/>
  <c r="Q8" i="7"/>
  <c r="Q11" i="7"/>
  <c r="Q15" i="7"/>
  <c r="Q16" i="7"/>
  <c r="Q19" i="7"/>
  <c r="E8" i="1" l="1"/>
  <c r="F12" i="9" s="1"/>
  <c r="F14" i="9" s="1"/>
  <c r="T12" i="7"/>
  <c r="T11" i="7"/>
  <c r="T19" i="7"/>
  <c r="Q22" i="7"/>
  <c r="T18" i="7"/>
  <c r="T9" i="7"/>
  <c r="T15" i="7"/>
  <c r="T20" i="7"/>
  <c r="T21" i="7"/>
  <c r="T10" i="7"/>
  <c r="T17" i="7"/>
  <c r="T8" i="7"/>
  <c r="T16" i="7"/>
  <c r="Q14" i="7"/>
  <c r="S14" i="7"/>
  <c r="A8" i="25"/>
  <c r="A9" i="25" s="1"/>
  <c r="A10" i="25" s="1"/>
  <c r="T14" i="7" l="1"/>
  <c r="A9" i="23"/>
  <c r="A10" i="23" s="1"/>
  <c r="A11" i="23" s="1"/>
  <c r="A12" i="23" s="1"/>
  <c r="A13" i="23" s="1"/>
  <c r="A14" i="23" s="1"/>
  <c r="A15" i="23" s="1"/>
  <c r="A16" i="23" s="1"/>
  <c r="A17" i="23" s="1"/>
  <c r="C12" i="9" l="1"/>
  <c r="C14" i="9" s="1"/>
  <c r="A7" i="4" l="1"/>
  <c r="A8" i="4" s="1"/>
  <c r="A9" i="4" s="1"/>
  <c r="A10" i="4" s="1"/>
  <c r="A11" i="4" s="1"/>
  <c r="S59" i="7"/>
</calcChain>
</file>

<file path=xl/sharedStrings.xml><?xml version="1.0" encoding="utf-8"?>
<sst xmlns="http://schemas.openxmlformats.org/spreadsheetml/2006/main" count="2225" uniqueCount="1318">
  <si>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</si>
  <si>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</si>
  <si>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</si>
  <si>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</si>
  <si>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</si>
  <si>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</si>
  <si>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</si>
  <si>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</si>
  <si>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</si>
  <si>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</si>
  <si>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</si>
  <si>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</si>
  <si>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</si>
  <si>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</si>
  <si>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</si>
  <si>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</si>
  <si>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</si>
  <si>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</si>
  <si>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</si>
  <si>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</si>
  <si>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</si>
  <si>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</si>
  <si>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</si>
  <si>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</si>
  <si>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</si>
  <si>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</si>
  <si>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</si>
  <si>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</si>
  <si>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</si>
  <si>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</si>
  <si>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</si>
  <si>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</si>
  <si>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</si>
  <si>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</si>
  <si>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</si>
  <si>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</si>
  <si>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</si>
  <si>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</si>
  <si>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</si>
  <si>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</si>
  <si>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</si>
  <si>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</si>
  <si>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</si>
  <si>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</si>
  <si>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</si>
  <si>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</si>
  <si>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</si>
  <si>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</si>
  <si>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</si>
  <si>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</si>
  <si>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</si>
  <si>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</si>
  <si>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</si>
  <si>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</si>
  <si>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</si>
  <si>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</si>
  <si>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</si>
  <si>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</si>
  <si>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</si>
  <si>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</si>
  <si>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</si>
  <si>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</si>
  <si>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</si>
  <si>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</si>
  <si>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</si>
  <si>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</si>
  <si>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</si>
  <si>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</si>
  <si>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</si>
  <si>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</si>
  <si>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</si>
  <si>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</si>
  <si>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</si>
  <si>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</si>
  <si>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</si>
  <si>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</si>
  <si>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</si>
  <si>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</si>
  <si>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</si>
  <si>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</si>
  <si>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</si>
  <si>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</si>
  <si>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</si>
  <si>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</si>
  <si>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</si>
  <si>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</si>
  <si>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</si>
  <si>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</si>
  <si>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</si>
  <si>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</si>
  <si>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</si>
  <si>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</si>
  <si>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</si>
  <si>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</si>
  <si>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</si>
  <si>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</si>
  <si>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Сувениры с национальном орнаментом с нанесённым логотипом</t>
  </si>
  <si>
    <t>ВМ захира жам.</t>
  </si>
  <si>
    <t>кам баҳоли</t>
  </si>
  <si>
    <t>ИП Хакимов Анвар Абдусаматович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</si>
  <si>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</si>
  <si>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</si>
  <si>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</si>
  <si>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</si>
  <si>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307919012</t>
  </si>
  <si>
    <t>301551793</t>
  </si>
  <si>
    <t>305109680</t>
  </si>
  <si>
    <t>200898364</t>
  </si>
  <si>
    <t>201440547</t>
  </si>
  <si>
    <t>UNICON-SOFT МЧЖ</t>
  </si>
  <si>
    <t>Услуга кабельного телевидения</t>
  </si>
  <si>
    <t>Тўғридан тўғри (ЗРУ-684, абз. 3, ПП- 3953. пункт 23)</t>
  </si>
  <si>
    <t xml:space="preserve">2024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</si>
  <si>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t>2024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</si>
  <si>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>2024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</si>
  <si>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r>
      <t xml:space="preserve"> 2024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</si>
  <si>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2024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</si>
  <si>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</si>
  <si>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r>
      <t xml:space="preserve">2024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</si>
  <si>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Услуга по размещению в информационно-коммуникационной сети Интернет (услуги веб-хостинга)</t>
  </si>
  <si>
    <t>Услуга по размещению информации в газете</t>
  </si>
  <si>
    <t>Услуга по установке телефонной линии</t>
  </si>
  <si>
    <t>Защищенная электронная почта Е-ХАТ</t>
  </si>
  <si>
    <t>Услугa по обслуживанию теплового счетчика</t>
  </si>
  <si>
    <t>Тонер</t>
  </si>
  <si>
    <t>Салфетки бумажные</t>
  </si>
  <si>
    <t>Услуга государственной фельдъегерской связи</t>
  </si>
  <si>
    <t>Батареи аккумуляторные литий-ионные</t>
  </si>
  <si>
    <t>Мыло туалетное жидкое</t>
  </si>
  <si>
    <t>Перчатки резиновые хозяйственные</t>
  </si>
  <si>
    <t>2033028</t>
  </si>
  <si>
    <t>307/В-19</t>
  </si>
  <si>
    <t>8724-2024/IJRO</t>
  </si>
  <si>
    <t>E-24-309</t>
  </si>
  <si>
    <t>2037871</t>
  </si>
  <si>
    <t>2047177</t>
  </si>
  <si>
    <t>2116905</t>
  </si>
  <si>
    <t>2083516</t>
  </si>
  <si>
    <t>2134630</t>
  </si>
  <si>
    <t>2025692</t>
  </si>
  <si>
    <t>46434</t>
  </si>
  <si>
    <t>2134689</t>
  </si>
  <si>
    <t>2134698</t>
  </si>
  <si>
    <t>201123308</t>
  </si>
  <si>
    <t>200898586</t>
  </si>
  <si>
    <t>306089114</t>
  </si>
  <si>
    <t>303166677</t>
  </si>
  <si>
    <t>306031559</t>
  </si>
  <si>
    <t>201354154</t>
  </si>
  <si>
    <t>306117781</t>
  </si>
  <si>
    <t>303055063</t>
  </si>
  <si>
    <t>309670807</t>
  </si>
  <si>
    <t>31509731230048</t>
  </si>
  <si>
    <t>YaTT AXUNOV XUSHNUD KARIMJANOVICH</t>
  </si>
  <si>
    <t>POSITIVE MEGA PHONE MCHJ</t>
  </si>
  <si>
    <t>ООО EXPRESS BROKER LLC</t>
  </si>
  <si>
    <t>Халк сузи  ва Народное слово  газеталари  тахририяти давлат корхонаси</t>
  </si>
  <si>
    <t>OOO Smart Asbob Servis</t>
  </si>
  <si>
    <t>СП TASHKEI INTERNATIONALООО</t>
  </si>
  <si>
    <t>TRADING VENTURE XK</t>
  </si>
  <si>
    <t>OOOPOWER MAX GROUP</t>
  </si>
  <si>
    <t>ГУП  UNICON.UZ</t>
  </si>
  <si>
    <t>KANS SHOP XK</t>
  </si>
  <si>
    <t>ООО SUVAN NET</t>
  </si>
  <si>
    <t>ООО ALPHAZET TECHNOLOGIES</t>
  </si>
  <si>
    <t>пачка</t>
  </si>
  <si>
    <t>компл.</t>
  </si>
  <si>
    <t xml:space="preserve">	Пробка для батареи</t>
  </si>
  <si>
    <t xml:space="preserve">	усл. Ед</t>
  </si>
  <si>
    <t xml:space="preserve">		Папка</t>
  </si>
  <si>
    <t>усл. ед</t>
  </si>
  <si>
    <t>Ежемесячная абонентская плата за использование Единой межведомственной электронной системы исполнительской дисциплины ?Ijro.gov.uz</t>
  </si>
  <si>
    <t>КО ОАО Узбекистон</t>
  </si>
  <si>
    <t>АО UZBEKISTAN AIRWAYS</t>
  </si>
  <si>
    <t>ANVAR BIZNES SERVIS МЧЖ</t>
  </si>
  <si>
    <t>YaTT Atabayev Gayrat Nabijonovich</t>
  </si>
  <si>
    <t>16/АК</t>
  </si>
  <si>
    <t>175</t>
  </si>
  <si>
    <t>2</t>
  </si>
  <si>
    <t>11/АК</t>
  </si>
  <si>
    <t>9/АК</t>
  </si>
  <si>
    <t>104</t>
  </si>
  <si>
    <t>3/АК</t>
  </si>
  <si>
    <t>2/АК</t>
  </si>
  <si>
    <t>200543309</t>
  </si>
  <si>
    <t>306628114</t>
  </si>
  <si>
    <t>302814678</t>
  </si>
  <si>
    <t>32807710600037</t>
  </si>
  <si>
    <t>30105810241353</t>
  </si>
  <si>
    <t>Тўғридан тўғри (ЗРУ-684, абз. 3, ПП- 3953. пункт 4)</t>
  </si>
  <si>
    <t>Услуга подключения поддержки SSL протокола</t>
  </si>
  <si>
    <t>305481</t>
  </si>
  <si>
    <t>23121-2024/IJRO</t>
  </si>
  <si>
    <t>2177829</t>
  </si>
  <si>
    <t>308708456</t>
  </si>
  <si>
    <t>201052713</t>
  </si>
  <si>
    <t>1-д/с 9-950</t>
  </si>
  <si>
    <t>306866603</t>
  </si>
  <si>
    <t>1-д/с 485-24</t>
  </si>
  <si>
    <t>300970850</t>
  </si>
  <si>
    <t>1-д/с 1916643259</t>
  </si>
  <si>
    <t>203366731</t>
  </si>
  <si>
    <t>1-д/с 20/В-19</t>
  </si>
  <si>
    <t>1-д/с 1916377917</t>
  </si>
  <si>
    <t>2203465</t>
  </si>
  <si>
    <t>308125519</t>
  </si>
  <si>
    <t>47/4</t>
  </si>
  <si>
    <t>200833833</t>
  </si>
  <si>
    <t>1</t>
  </si>
  <si>
    <t>202628856</t>
  </si>
  <si>
    <t>204118319</t>
  </si>
  <si>
    <t>2212817</t>
  </si>
  <si>
    <t>310799124</t>
  </si>
  <si>
    <t>2212912</t>
  </si>
  <si>
    <t>41409996750066</t>
  </si>
  <si>
    <t>2212957</t>
  </si>
  <si>
    <t>310761378</t>
  </si>
  <si>
    <t>2213222</t>
  </si>
  <si>
    <t>306365902</t>
  </si>
  <si>
    <t>1-д/с 032354</t>
  </si>
  <si>
    <t>200903001</t>
  </si>
  <si>
    <t>46434-1</t>
  </si>
  <si>
    <t>2250985</t>
  </si>
  <si>
    <t>310805717</t>
  </si>
  <si>
    <t>2266767</t>
  </si>
  <si>
    <t>205247459</t>
  </si>
  <si>
    <t>19</t>
  </si>
  <si>
    <t>311200955</t>
  </si>
  <si>
    <t>2310403</t>
  </si>
  <si>
    <t>307207075</t>
  </si>
  <si>
    <t>1-д/с 24/1</t>
  </si>
  <si>
    <t>201123394</t>
  </si>
  <si>
    <t>3-д/с 0503</t>
  </si>
  <si>
    <t>311162458</t>
  </si>
  <si>
    <t>4-д/с 0503</t>
  </si>
  <si>
    <t>306350099</t>
  </si>
  <si>
    <t>2360850</t>
  </si>
  <si>
    <t>307405709</t>
  </si>
  <si>
    <t>2363523</t>
  </si>
  <si>
    <t>2373740</t>
  </si>
  <si>
    <t>310644768</t>
  </si>
  <si>
    <t>2373762</t>
  </si>
  <si>
    <t>2373773</t>
  </si>
  <si>
    <t>310916934</t>
  </si>
  <si>
    <t>2373787</t>
  </si>
  <si>
    <t>311017589</t>
  </si>
  <si>
    <t>2382064</t>
  </si>
  <si>
    <t>307698258</t>
  </si>
  <si>
    <t>2385655</t>
  </si>
  <si>
    <t>310164788</t>
  </si>
  <si>
    <t>2393969</t>
  </si>
  <si>
    <t>33101960760028</t>
  </si>
  <si>
    <t>2409336</t>
  </si>
  <si>
    <t>310759884</t>
  </si>
  <si>
    <t>"UNICON-SOFT" МЧЖ</t>
  </si>
  <si>
    <t>"ARSENAL WEBNAME" Mas uliyati cheklangan jamiyat</t>
  </si>
  <si>
    <t>ГУП "Сувсоз</t>
  </si>
  <si>
    <t>"Veolia Energy Tashkent" МЧЖ</t>
  </si>
  <si>
    <t>"UNG PETRO" МЧЖ</t>
  </si>
  <si>
    <t>"O`ZBEKTELEKOM" АЖ</t>
  </si>
  <si>
    <t>ООО TEXNOGARANT</t>
  </si>
  <si>
    <t>UZPOST AJ</t>
  </si>
  <si>
    <t>Тошкент шахар ИИББ хузуридаги Куриклаш бошкармаси</t>
  </si>
  <si>
    <t>"DAVLAT AXBOROT TIZIMLARINI YARATISH VA QOLLAB QUVATLASH BOYICHA YAGONA INTEGR-"</t>
  </si>
  <si>
    <t>"DAVLAT AXBOROT TIZIMLARINI YARATISH VA QOLLAB QUVATLASH BOYICHA YAGONA INTEGR</t>
  </si>
  <si>
    <t>UNIVERSAL TEXNO SIASH MCHJ</t>
  </si>
  <si>
    <t>YTT ABDULLAYEVA AZIZA ALIM QIZI</t>
  </si>
  <si>
    <t>BARAKA YANGILIKLAR MAYDONI MCHJ</t>
  </si>
  <si>
    <t>ООО SULTONBEK-IBROHIM-BARAKA</t>
  </si>
  <si>
    <t>TOSHKENT SHAHAR HOKIMLIGI HUZURIDAGI MAXSUSTRANS ISHLAB CHIQARISH BOSHQARMASI DA</t>
  </si>
  <si>
    <t>ООО "ALPHAZET TECHNOLOGIES"</t>
  </si>
  <si>
    <t>GOLD STARS 707 MCHJ</t>
  </si>
  <si>
    <t>"INTERNATIONAL PAPER"ХК</t>
  </si>
  <si>
    <t>SPECIAL WARRANTY SERVICE MAS`ULIYATI CHEKLANGAN JAMIYAT</t>
  </si>
  <si>
    <t>ООО IRWIN</t>
  </si>
  <si>
    <t>PAIB "Avtoxojaligi"</t>
  </si>
  <si>
    <t>TOSHKENT SHAHAR ELEKTR TARMOQLARI MAS`ULIYATI CHEKLANGAN JAMIYAT</t>
  </si>
  <si>
    <t>Худудий электр тармоклари АЖ</t>
  </si>
  <si>
    <t>СП JUST WATERS</t>
  </si>
  <si>
    <t>СП "TASHKEI INTERNATIONAL"ООО</t>
  </si>
  <si>
    <t>PROBOOK FAMILY MCHJ</t>
  </si>
  <si>
    <t>SVYAZ SYSTEMS MCHJ</t>
  </si>
  <si>
    <t>SIFAT BARAKA LEGAND MCHJ</t>
  </si>
  <si>
    <t>ООО GOLD-KEYS</t>
  </si>
  <si>
    <t>OLIMPIAKOS LIDER</t>
  </si>
  <si>
    <t>IKLIM SHOP MCHJ</t>
  </si>
  <si>
    <t>YTT MAHMUDOV MURODJON SHUHRAT O'G'LI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</si>
  <si>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</si>
  <si>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Ягона етказиб берувчи</t>
  </si>
  <si>
    <t>Услуга по холодному водоснабжению, Услуга канализации</t>
  </si>
  <si>
    <t>куб. Метр</t>
  </si>
  <si>
    <t>Гкалл</t>
  </si>
  <si>
    <t>Энергия тепловая, отпущенная котельными</t>
  </si>
  <si>
    <t>литр</t>
  </si>
  <si>
    <t>Тўғридан тўғри (ЗРУ-684, абз. 3, ПП- 3953. пункт 22)</t>
  </si>
  <si>
    <t>Бензин автомобильный</t>
  </si>
  <si>
    <t>Услуга по круглосуточной поддержке телефонной линии</t>
  </si>
  <si>
    <t>Услуга по широкополосному доступу к информационно-коммуникационной сети Интернет по проводным сетям</t>
  </si>
  <si>
    <t>Услуга по техническому обслуживанию лифтов</t>
  </si>
  <si>
    <t>Почтовая марка</t>
  </si>
  <si>
    <t>Услуга оказание охранных услуг на договорной основе юридическим лицам</t>
  </si>
  <si>
    <t>Услуга по проектированию и разработке информационных технологий для сетей и систем</t>
  </si>
  <si>
    <t>Услуга по техническому обслуживанию, сопровождению программного обеспечения</t>
  </si>
  <si>
    <t>Чистоль</t>
  </si>
  <si>
    <t>Драйвер светодиодный</t>
  </si>
  <si>
    <t xml:space="preserve"> Сахарный песок</t>
  </si>
  <si>
    <t>кг</t>
  </si>
  <si>
    <t xml:space="preserve"> Половая тряпка</t>
  </si>
  <si>
    <t>м</t>
  </si>
  <si>
    <t>Услуга по вывозу мусора</t>
  </si>
  <si>
    <t>Тўғридан тўғри (ЗРУ-684, Ст 71 абз-7)</t>
  </si>
  <si>
    <t>м^3</t>
  </si>
  <si>
    <t xml:space="preserve"> Кофе растворимый</t>
  </si>
  <si>
    <t>Полотенце бумажное</t>
  </si>
  <si>
    <t>упак</t>
  </si>
  <si>
    <t>Услуга по текущему ремонту транспортных средств</t>
  </si>
  <si>
    <t xml:space="preserve"> Гипохлориты</t>
  </si>
  <si>
    <t xml:space="preserve"> Аренда транспортных средств</t>
  </si>
  <si>
    <t xml:space="preserve"> Услуга по передаче электроэнергии</t>
  </si>
  <si>
    <t>кВт.ч</t>
  </si>
  <si>
    <t>Тўғридан тўғри (ЗРУ-684 ,Cn-71, абз -7)</t>
  </si>
  <si>
    <t>Тўғридан тўғри (ЗРУ-684, абз. 3, ПП- 3953. пункт 25)</t>
  </si>
  <si>
    <t xml:space="preserve"> Вода питьевая упакованная</t>
  </si>
  <si>
    <t>Многофункциональное устройство (МФУ)</t>
  </si>
  <si>
    <t>Терминал IP телефонии</t>
  </si>
  <si>
    <t xml:space="preserve"> Терминал IP телефонии</t>
  </si>
  <si>
    <t>Телевизор</t>
  </si>
  <si>
    <t>Сейф металлический</t>
  </si>
  <si>
    <t>Холодильник бытовой</t>
  </si>
  <si>
    <t>Вентилятор центробежный</t>
  </si>
  <si>
    <t>АО "UZBEKISTAN AIRWAYS"</t>
  </si>
  <si>
    <t xml:space="preserve"> Авиабилет</t>
  </si>
  <si>
    <t>MEHMON MEROS MAS`ULIYATI CHEKLANGAN JAMIYAT</t>
  </si>
  <si>
    <t>3/Б</t>
  </si>
  <si>
    <t>Услуга по организации обеда</t>
  </si>
  <si>
    <t>КО ОАО "Узбекистон"</t>
  </si>
  <si>
    <t>32/АК</t>
  </si>
  <si>
    <t>40/АК</t>
  </si>
  <si>
    <t xml:space="preserve"> ANVAR BIZNES SERVIS МЧЖ</t>
  </si>
  <si>
    <t xml:space="preserve"> Сувениры с национальном орнаментом с нанесённым логотипом</t>
  </si>
  <si>
    <t>Услуга по организации горячего питания</t>
  </si>
  <si>
    <t>INTER PRIME STEP MAS`ULIYATI CHEKLANGAN JAMIYAT</t>
  </si>
  <si>
    <t>1-д/с 09/24</t>
  </si>
  <si>
    <t xml:space="preserve">47/АК </t>
  </si>
  <si>
    <t>51/АК</t>
  </si>
  <si>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</si>
  <si>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</si>
  <si>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</si>
  <si>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</si>
  <si>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на 01.01.2025</t>
  </si>
  <si>
    <t>Организация:</t>
  </si>
  <si>
    <t>Узбекистон Республикаси Марказий сайлов комиссияси</t>
  </si>
  <si>
    <t xml:space="preserve">Периодичность: </t>
  </si>
  <si>
    <t>годовая</t>
  </si>
  <si>
    <t>Единица измерения</t>
  </si>
  <si>
    <t>минг сўм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</si>
  <si>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</si>
  <si>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</si>
  <si>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</si>
  <si>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</si>
  <si>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</si>
  <si>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</si>
  <si>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</si>
  <si>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</si>
  <si>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</si>
  <si>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</si>
  <si>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</si>
  <si>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</si>
  <si>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</si>
  <si>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</si>
  <si>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</si>
  <si>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</si>
  <si>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</si>
  <si>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</si>
  <si>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</si>
  <si>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</si>
  <si>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</si>
  <si>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</si>
  <si>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</si>
  <si>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</si>
  <si>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</si>
  <si>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</si>
  <si>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</si>
  <si>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</si>
  <si>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</si>
  <si>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</si>
  <si>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</si>
  <si>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</si>
  <si>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</si>
  <si>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</si>
  <si>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</si>
  <si>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</si>
  <si>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</si>
  <si>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</si>
  <si>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</si>
  <si>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</si>
  <si>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</si>
  <si>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</si>
  <si>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</si>
  <si>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</si>
  <si>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</si>
  <si>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</si>
  <si>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</si>
  <si>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</si>
  <si>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</si>
  <si>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</si>
  <si>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</si>
  <si>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</si>
  <si>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</si>
  <si>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</si>
  <si>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</si>
  <si>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</si>
  <si>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</si>
  <si>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</si>
  <si>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</si>
  <si>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</si>
  <si>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Бюджет ташкилотларининг бошқа ҳисобрақамлардаги бюджет бўйича маблағлари (104100)</t>
  </si>
  <si>
    <t>15</t>
  </si>
  <si>
    <t>Ташкилотни сақлаш учун молиялаштирилган бюджет маблағлари (104 110)</t>
  </si>
  <si>
    <t>1501</t>
  </si>
  <si>
    <t>Бошқа мақсадлар учун молиялаштирилган бюджет маблағлари (104120)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</si>
  <si>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</si>
  <si>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</si>
  <si>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</si>
  <si>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</si>
  <si>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</si>
  <si>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</si>
  <si>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</si>
  <si>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</si>
  <si>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</si>
  <si>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</si>
  <si>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</si>
  <si>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</si>
  <si>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</si>
  <si>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</si>
  <si>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</si>
  <si>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</si>
  <si>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</si>
  <si>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</si>
  <si>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</si>
  <si>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</si>
  <si>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</si>
  <si>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</si>
  <si>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</si>
  <si>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</si>
  <si>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</si>
  <si>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</si>
  <si>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</si>
  <si>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</si>
  <si>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</si>
  <si>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</si>
  <si>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</si>
  <si>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</si>
  <si>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</si>
  <si>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</si>
  <si>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</si>
  <si>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</si>
  <si>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Бюджет ҳисобидан нақд пул олиш учун транзит ҳисобварақларига ўтказилган маблағлар (111100)</t>
  </si>
  <si>
    <t>2401</t>
  </si>
  <si>
    <t>Бюджет ташкилотларининг бюджетдан ташқари маблағлари ҳисобидан нақд пул олиш учун транзит ҳисобварақларига ўтказилган маблағлар (111300)</t>
  </si>
  <si>
    <t>25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</si>
  <si>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(111301)</t>
  </si>
  <si>
    <t>2501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</si>
  <si>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(111302)</t>
  </si>
  <si>
    <t>2502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</si>
  <si>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(111303)</t>
  </si>
  <si>
    <t>2503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</si>
  <si>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(111306)</t>
  </si>
  <si>
    <t>2504</t>
  </si>
  <si>
    <t>Ўқув муассасаларида ўқишдан тушаётган пул маблағлари ҳисобидан нақд пул олиш учун транзит ҳисобварақларига ўтказилган маблағлар (111309)</t>
  </si>
  <si>
    <t>2505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</si>
  <si>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(111310)</t>
  </si>
  <si>
    <t>2506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</si>
  <si>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(111314)</t>
  </si>
  <si>
    <t>2507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</si>
  <si>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(111315)</t>
  </si>
  <si>
    <t>2508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</si>
  <si>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(111320)</t>
  </si>
  <si>
    <t>2509</t>
  </si>
  <si>
    <t>Кредит маблағлари ҳисобидан нақд пул олиш учун транзит ҳисобварақларига ўтказилган маблағлар (111321)</t>
  </si>
  <si>
    <t>2510</t>
  </si>
  <si>
    <t>Конвертация учун транзит ҳисоб рақамига ўтказиб берилган маблағлар (111400)</t>
  </si>
  <si>
    <t>2511</t>
  </si>
  <si>
    <t>Ҳисоб-китоб клиринг палатасига ўтказилган маблағлар (111500)</t>
  </si>
  <si>
    <t>2512</t>
  </si>
  <si>
    <t>Йўлдаги бошқа маблағлар (111900)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</si>
  <si>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</si>
  <si>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</si>
  <si>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</si>
  <si>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</si>
  <si>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</si>
  <si>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</si>
  <si>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</si>
  <si>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</si>
  <si>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</si>
  <si>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</si>
  <si>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Қисқа муддатли ички депозитлар (121100)</t>
  </si>
  <si>
    <t>4001</t>
  </si>
  <si>
    <t>Қисқа муддатли ташқи депозитлар (121200)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</si>
  <si>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</si>
  <si>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</si>
  <si>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</si>
  <si>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</si>
  <si>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</si>
  <si>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</si>
  <si>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</si>
  <si>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</si>
  <si>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</si>
  <si>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</si>
  <si>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</si>
  <si>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</si>
  <si>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</si>
  <si>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</si>
  <si>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</si>
  <si>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</si>
  <si>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</si>
  <si>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</si>
  <si>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</si>
  <si>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</si>
  <si>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</si>
  <si>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</si>
  <si>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</si>
  <si>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</si>
  <si>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</si>
  <si>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</si>
  <si>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</si>
  <si>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</si>
  <si>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</si>
  <si>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</si>
  <si>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</si>
  <si>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</si>
  <si>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</si>
  <si>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</si>
  <si>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</si>
  <si>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</si>
  <si>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</si>
  <si>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</si>
  <si>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</si>
  <si>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</si>
  <si>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</si>
  <si>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</si>
  <si>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</si>
  <si>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</si>
  <si>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</si>
  <si>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</si>
  <si>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Жорий озиқ-овқат маҳсулотлари (161110)</t>
  </si>
  <si>
    <t>7001</t>
  </si>
  <si>
    <t>Қиш-баҳор мавсумига ғамланадиган озиқ-овқат маҳсулотлари (161120)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</si>
  <si>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</si>
  <si>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</si>
  <si>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</si>
  <si>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Дори-дармонлар ва тиббиётда фойдаланиладиган воситалар (161210)</t>
  </si>
  <si>
    <t>7101</t>
  </si>
  <si>
    <t>Вакциналар ва бактериологик препаратлар (161220)</t>
  </si>
  <si>
    <t>7102</t>
  </si>
  <si>
    <t>Амбулатория шароитида даволанувчи имтиёзли беморлар контингентига рецепт асосида бепул берилувчи дори-дармонлар (161230)</t>
  </si>
  <si>
    <t>7103</t>
  </si>
  <si>
    <t>Ижтимоий аҳамиятга эга бўлган дори воситалари ва тиббиёт буюмлари (161240)</t>
  </si>
  <si>
    <t>7104</t>
  </si>
  <si>
    <t>Ёнилғи, ёқилғи-мойлаш материаллари (161 300)</t>
  </si>
  <si>
    <t>72</t>
  </si>
  <si>
    <t>Ёқилғи нефт маҳсулотлари (161310)</t>
  </si>
  <si>
    <t>7201</t>
  </si>
  <si>
    <t>Суюлтирилган газ (161320)</t>
  </si>
  <si>
    <t>7202</t>
  </si>
  <si>
    <t>Кўмир (161330)</t>
  </si>
  <si>
    <t>7203</t>
  </si>
  <si>
    <t>Бошқа турдаги ёнилғи материаллари (161340)</t>
  </si>
  <si>
    <t>7204</t>
  </si>
  <si>
    <t>Хўжалик ва канцелярия моллари (161 400)</t>
  </si>
  <si>
    <t>73</t>
  </si>
  <si>
    <t>Хўжалик маҳсулотлари (161410)</t>
  </si>
  <si>
    <t>7301</t>
  </si>
  <si>
    <t>Канцелярия маҳсулотлари (қоғоздан ташқари) (161420)</t>
  </si>
  <si>
    <t>7302</t>
  </si>
  <si>
    <t>Қоғоз (161430)</t>
  </si>
  <si>
    <t>7303</t>
  </si>
  <si>
    <t>Кийим-кечак, пойабзал ва чойшаб-ғилофлар (161 500)</t>
  </si>
  <si>
    <t>74</t>
  </si>
  <si>
    <t>Кийим-кечак ва пойабзаллар (161510)</t>
  </si>
  <si>
    <t>7401</t>
  </si>
  <si>
    <t>Чойшаб-ғилофлар (161520)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</si>
  <si>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</si>
  <si>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</si>
  <si>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</si>
  <si>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</si>
  <si>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</si>
  <si>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</si>
  <si>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</si>
  <si>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Боқувдаги ҳайвонлар (161810)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</si>
  <si>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</si>
  <si>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</si>
  <si>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</si>
  <si>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</si>
  <si>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</si>
  <si>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</si>
  <si>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</si>
  <si>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</si>
  <si>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</si>
  <si>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</si>
  <si>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</si>
  <si>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</si>
  <si>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</si>
  <si>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</si>
  <si>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</si>
  <si>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</si>
  <si>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</si>
  <si>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</si>
  <si>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</si>
  <si>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</si>
  <si>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</si>
  <si>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</si>
  <si>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Узоқ муддатли ички депозитлар (211100)</t>
  </si>
  <si>
    <t>20001</t>
  </si>
  <si>
    <t>Узоқ муддатли ташқи депозитлар (211200)</t>
  </si>
  <si>
    <t>20002</t>
  </si>
  <si>
    <t>Бюджет ташкилотлари томонидан ходимларга берилган ссудалар (216 000)</t>
  </si>
  <si>
    <t>201</t>
  </si>
  <si>
    <t>Узоқ муддатли активлар — жами (200+201 қаторлар)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</si>
  <si>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</si>
  <si>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</si>
  <si>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</si>
  <si>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</si>
  <si>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</si>
  <si>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</si>
  <si>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</si>
  <si>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</si>
  <si>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</si>
  <si>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</si>
  <si>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</si>
  <si>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</si>
  <si>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</si>
  <si>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</si>
  <si>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</si>
  <si>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Транспорт воситалари (221210)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</si>
  <si>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</si>
  <si>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</si>
  <si>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</si>
  <si>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</si>
  <si>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</si>
  <si>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</si>
  <si>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</si>
  <si>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</si>
  <si>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</si>
  <si>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</si>
  <si>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</si>
  <si>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</si>
  <si>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</si>
  <si>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</si>
  <si>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</si>
  <si>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</si>
  <si>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</si>
  <si>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</si>
  <si>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</si>
  <si>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</si>
  <si>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</si>
  <si>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</si>
  <si>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</si>
  <si>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</si>
  <si>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</si>
  <si>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</si>
  <si>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</si>
  <si>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</si>
  <si>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</si>
  <si>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</si>
  <si>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</si>
  <si>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</si>
  <si>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</si>
  <si>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</si>
  <si>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</si>
  <si>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</si>
  <si>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</si>
  <si>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</si>
  <si>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</si>
  <si>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</si>
  <si>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</si>
  <si>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</si>
  <si>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</si>
  <si>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</si>
  <si>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</si>
  <si>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</si>
  <si>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</si>
  <si>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</si>
  <si>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</si>
  <si>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</si>
  <si>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</si>
  <si>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</si>
  <si>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</si>
  <si>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</si>
  <si>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</si>
  <si>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</si>
  <si>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</si>
  <si>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</si>
  <si>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Информацион, компьютер ва телекоммуникацион жиҳозлар амортизацияси (231221)</t>
  </si>
  <si>
    <t>22301</t>
  </si>
  <si>
    <t>Бошқа турдаги машина ва жиҳозлар амортизацияси (231222)</t>
  </si>
  <si>
    <t>22302</t>
  </si>
  <si>
    <t>Бошқа турдаги асосий воситалар амортизацияси (231 300)</t>
  </si>
  <si>
    <t>224</t>
  </si>
  <si>
    <t>Етиштириладиган биологик активлар амортизацияси (231310)</t>
  </si>
  <si>
    <t>225</t>
  </si>
  <si>
    <t>Ишчи ҳайвонлар амортизацияси (231311)</t>
  </si>
  <si>
    <t>22501</t>
  </si>
  <si>
    <t>Кўп йиллик дарахтлар ва ўсимлик ресурслари амортизацияси (231312)</t>
  </si>
  <si>
    <t>22502</t>
  </si>
  <si>
    <t>Интеллектуал мулк объектларининг амортизацияси (231320)</t>
  </si>
  <si>
    <t>226</t>
  </si>
  <si>
    <t>Тадқиқот ва ишланмалар амортизацияси (231321)</t>
  </si>
  <si>
    <t>22601</t>
  </si>
  <si>
    <t>Фойдали қазилмаларни қазиб олиш амортизацияси (231322)</t>
  </si>
  <si>
    <t>22602</t>
  </si>
  <si>
    <t>Компьютер дастурий таъминоти амортизацияси (231323)</t>
  </si>
  <si>
    <t>22603</t>
  </si>
  <si>
    <t>Маълумотлар базаси амортизацияси (231324)</t>
  </si>
  <si>
    <t>22604</t>
  </si>
  <si>
    <t>Кўнгилочар, кутубхона, бадиий ва ижодий қийматликлар амортизацияси (231325)</t>
  </si>
  <si>
    <t>22605</t>
  </si>
  <si>
    <t>Бошқа турдаги интеллектуал мулк объектлари амортизацияси (231326)</t>
  </si>
  <si>
    <t>22606</t>
  </si>
  <si>
    <t>Ҳарбий асосий воситалар амортизацияси (231400)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</si>
  <si>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</si>
  <si>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</si>
  <si>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</si>
  <si>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</si>
  <si>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</si>
  <si>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</si>
  <si>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</si>
  <si>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</si>
  <si>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</si>
  <si>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</si>
  <si>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</si>
  <si>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</si>
  <si>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</si>
  <si>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</si>
  <si>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</si>
  <si>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</si>
  <si>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</si>
  <si>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</si>
  <si>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</si>
  <si>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</si>
  <si>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</si>
  <si>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</si>
  <si>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</si>
  <si>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</si>
  <si>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</si>
  <si>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</si>
  <si>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</si>
  <si>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</si>
  <si>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</si>
  <si>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</si>
  <si>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</si>
  <si>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</si>
  <si>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</si>
  <si>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</si>
  <si>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</si>
  <si>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</si>
  <si>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</si>
  <si>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</si>
  <si>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</si>
  <si>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</si>
  <si>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</si>
  <si>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</si>
  <si>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</si>
  <si>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</si>
  <si>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</si>
  <si>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</si>
  <si>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</si>
  <si>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</si>
  <si>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</si>
  <si>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</si>
  <si>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</si>
  <si>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</si>
  <si>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</si>
  <si>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</si>
  <si>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</si>
  <si>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</si>
  <si>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</si>
  <si>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</si>
  <si>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</si>
  <si>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</si>
  <si>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</si>
  <si>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</si>
  <si>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</si>
  <si>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Номаҳсулдор биологик активлар (223310)</t>
  </si>
  <si>
    <t>26301</t>
  </si>
  <si>
    <t>Сув ресурслари (223320)</t>
  </si>
  <si>
    <t>26302</t>
  </si>
  <si>
    <t>Бошқа турдаги табиий ресурслар (223330)</t>
  </si>
  <si>
    <t>264</t>
  </si>
  <si>
    <t>Радиочастота спектри (223331)</t>
  </si>
  <si>
    <t>26401</t>
  </si>
  <si>
    <t>Бошқа табиий ресурслар (223332)</t>
  </si>
  <si>
    <t>26402</t>
  </si>
  <si>
    <t>Номоддий ноишлаб чиқариш активлари (223 400)</t>
  </si>
  <si>
    <t>265</t>
  </si>
  <si>
    <t>Шартнома, лизинг ва лицензиялар (223410)</t>
  </si>
  <si>
    <t>266</t>
  </si>
  <si>
    <t>Тижорий оператив лизинг (223411)</t>
  </si>
  <si>
    <t>26601</t>
  </si>
  <si>
    <t>Табиий ресурслардан фойдаланишга рухсатнома (223412)</t>
  </si>
  <si>
    <t>26602</t>
  </si>
  <si>
    <t>Маълум турдаги фаолиятни амалга ошириш учун рухсатнома (223413)</t>
  </si>
  <si>
    <t>26603</t>
  </si>
  <si>
    <t>Келгуси товар ва хизматларга имтиёзли эгалик қилишга рухсатнома (223414)</t>
  </si>
  <si>
    <t>26604</t>
  </si>
  <si>
    <t>Гудвилл ва маркетинг активлари (223420)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</si>
  <si>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</si>
  <si>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</si>
  <si>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</si>
  <si>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</si>
  <si>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Бошқа турдаги табиий ресурслар амортизацияси (233330)</t>
  </si>
  <si>
    <t>271</t>
  </si>
  <si>
    <t>Радиочастота спектри амортизацияси (233331)</t>
  </si>
  <si>
    <t>27101</t>
  </si>
  <si>
    <t>Бошқа ҳақиқий ресурслар амортизацияси (233332)</t>
  </si>
  <si>
    <t>27102</t>
  </si>
  <si>
    <t>Номоддий ноишлаб чиқариш активларининг амортизацияси (233400)</t>
  </si>
  <si>
    <t>272</t>
  </si>
  <si>
    <t>Шартнома, лизинг ва лицензиялар амортизацияси (233410)</t>
  </si>
  <si>
    <t>273</t>
  </si>
  <si>
    <t>Тижорий оператив лизинг амортизацияси (233411)</t>
  </si>
  <si>
    <t>27301</t>
  </si>
  <si>
    <t>Табиий ресурслардан фойдаланишга рухсатнома амортизацияси (233412)</t>
  </si>
  <si>
    <t>27302</t>
  </si>
  <si>
    <t>Маълум турдаги фаолиятни амалга ошириш учун рухсатнома амортизацияси (233413)</t>
  </si>
  <si>
    <t>27303</t>
  </si>
  <si>
    <t>Келгуси товар ва хизматларга имтиёзли эгалик қилишга рухсатномалар амортизацияси (233414)</t>
  </si>
  <si>
    <t>27304</t>
  </si>
  <si>
    <t>Гудвилл ва маркетинг активлари амортизацияси (233420)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</si>
  <si>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</si>
  <si>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</si>
  <si>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</si>
  <si>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</si>
  <si>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</si>
  <si>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</si>
  <si>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</si>
  <si>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</si>
  <si>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</si>
  <si>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</si>
  <si>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</si>
  <si>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</si>
  <si>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</si>
  <si>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</si>
  <si>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</si>
  <si>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</si>
  <si>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</si>
  <si>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</si>
  <si>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</si>
  <si>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</si>
  <si>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</si>
  <si>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</si>
  <si>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</si>
  <si>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</si>
  <si>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</si>
  <si>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</si>
  <si>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</si>
  <si>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Бино ва иншоотларга капитал қўйилмалар (241100)</t>
  </si>
  <si>
    <t>311</t>
  </si>
  <si>
    <t>Тураржой биноларига капитал қўйилмалар (241110)</t>
  </si>
  <si>
    <t>312</t>
  </si>
  <si>
    <t>Тураржой биноларини харид (қабул) қилиш (241111)</t>
  </si>
  <si>
    <t>31201</t>
  </si>
  <si>
    <t>Қурилиши тугалланмаган тураржой бинолари (241112)</t>
  </si>
  <si>
    <t>31202</t>
  </si>
  <si>
    <t>Тураржой биноларига бошқа капитал қўйилмалар (241113)</t>
  </si>
  <si>
    <t>31203</t>
  </si>
  <si>
    <t>Нотураржой биноларига капитал қўйилмалар (241120)</t>
  </si>
  <si>
    <t>313</t>
  </si>
  <si>
    <t>Нотураржой биноларини харид (қабул) қилиш (241121)</t>
  </si>
  <si>
    <t>31301</t>
  </si>
  <si>
    <t>Қурилиши тугалланмаган нотураржой бинолари (241122)</t>
  </si>
  <si>
    <t>31302</t>
  </si>
  <si>
    <t>Нотураржой биноларига бошқа капитал қўйилмалар (241123)</t>
  </si>
  <si>
    <t>31303</t>
  </si>
  <si>
    <t>Бошқа иншоотларга капитал қўйилмалар (241130)</t>
  </si>
  <si>
    <t>314</t>
  </si>
  <si>
    <t>Бошқа иншоотларни харид (қабул) қилиш (241131)</t>
  </si>
  <si>
    <t>31401</t>
  </si>
  <si>
    <t>Қурилиши тугалланмаган бошқа иншоотлар (241132)</t>
  </si>
  <si>
    <t>31402</t>
  </si>
  <si>
    <t>Бошқа иншоотларга бошқа турдаги капитал қўйилмалар (241133)</t>
  </si>
  <si>
    <t>31403</t>
  </si>
  <si>
    <t>Ерни ободонлаштиришга капитал қўйилмалар (241140)</t>
  </si>
  <si>
    <t>31404</t>
  </si>
  <si>
    <t>Машина ва жиҳозларга капитал қўйилмалар (241200)</t>
  </si>
  <si>
    <t>315</t>
  </si>
  <si>
    <t>Транспорт воситаларига капитал қўйилмалар (241210)</t>
  </si>
  <si>
    <t>316</t>
  </si>
  <si>
    <t>Транспорт воситаларини харид (қабул) қилиш (241211)</t>
  </si>
  <si>
    <t>31601</t>
  </si>
  <si>
    <t>Транспорт воситаларига бошқа капитал қўйилмалар (241212)</t>
  </si>
  <si>
    <t>31602</t>
  </si>
  <si>
    <t>Машина ва жиҳозларга (транспорт воситаларидан ташқари) капитал қўйилмалар (241220)</t>
  </si>
  <si>
    <t>317</t>
  </si>
  <si>
    <t>Машина ва жиҳозларни (транспорт воситаларидан ташқари) харид (қабул) қилиш (241221)</t>
  </si>
  <si>
    <t>31701</t>
  </si>
  <si>
    <t>Машина ва жиҳозларга (транспорт воситаларидан ташқари) бошқа капитал қўйилмалар (241222)</t>
  </si>
  <si>
    <t>31702</t>
  </si>
  <si>
    <t>Ўрнатиш учун мўлжалланган асбоб-ускуналар (241223)</t>
  </si>
  <si>
    <t>31703</t>
  </si>
  <si>
    <t>Бошқа турдаги асосий воситаларга капитал қўйилмалар (241300)</t>
  </si>
  <si>
    <t>318</t>
  </si>
  <si>
    <t>Етиштириладиган биологик активлар (241310)</t>
  </si>
  <si>
    <t>319</t>
  </si>
  <si>
    <t>Етиштириладиган биологик активларни харид (қабул) қилиш (241311)</t>
  </si>
  <si>
    <t>31901</t>
  </si>
  <si>
    <t>Етиштириладиган биологик активларга бошқа харажатлар (241312)</t>
  </si>
  <si>
    <t>31902</t>
  </si>
  <si>
    <t>Интеллектуал мулк объектлари (241320)</t>
  </si>
  <si>
    <t>320</t>
  </si>
  <si>
    <t>Интеллектуал мулк объектларини харид (қабул) қилиш (241321)</t>
  </si>
  <si>
    <t>32001</t>
  </si>
  <si>
    <t>Интеллектуал мулк объектларига бошқа харажатлар (241322)</t>
  </si>
  <si>
    <t>32002</t>
  </si>
  <si>
    <t>Дарсликлар фонди (241330)</t>
  </si>
  <si>
    <t>321</t>
  </si>
  <si>
    <t>Дарсликлар фонди (241331)</t>
  </si>
  <si>
    <t>32101</t>
  </si>
  <si>
    <t>Бадиий китоблар фонди (241332)</t>
  </si>
  <si>
    <t>32102</t>
  </si>
  <si>
    <t>Бошқа турдаги кутубхона фонди (241339)</t>
  </si>
  <si>
    <t>32103</t>
  </si>
  <si>
    <t>Ҳарбий асосий воситаларга капитал қўйилмалар (241400)</t>
  </si>
  <si>
    <t>322</t>
  </si>
  <si>
    <t>Қийматликларга капитал қўйилмалар (242 000)</t>
  </si>
  <si>
    <t>323</t>
  </si>
  <si>
    <t>Қийматликларни харид (қабул) қилиш (242100)</t>
  </si>
  <si>
    <t>32301</t>
  </si>
  <si>
    <t>Қийматликларга бошқа капитал қўйилмалар (242200)</t>
  </si>
  <si>
    <t>32302</t>
  </si>
  <si>
    <t>Ноишлаб чиқариш активларига капитал қўйилмалар (243 000)</t>
  </si>
  <si>
    <t>324</t>
  </si>
  <si>
    <t>Ерни харид қилиш харажатлари (243100)</t>
  </si>
  <si>
    <t>32401</t>
  </si>
  <si>
    <t>Минерал ва энергия ресурсларига капитал қўйилмалар (243200)</t>
  </si>
  <si>
    <t>32402</t>
  </si>
  <si>
    <t>Бошқа турдаги табиий активларга капитал қўйилмалар (243300)</t>
  </si>
  <si>
    <t>325</t>
  </si>
  <si>
    <t>Номаҳсулдор биологик активларга харажатлар (243310)</t>
  </si>
  <si>
    <t>32501</t>
  </si>
  <si>
    <t>Сув ресурсларига харажатлар (243320)</t>
  </si>
  <si>
    <t>32502</t>
  </si>
  <si>
    <t>Бошқа турдаги табиий ресурсларга харажатлар (243330)</t>
  </si>
  <si>
    <t>32503</t>
  </si>
  <si>
    <t>Номоддий ноишлаб чиқариш активларига капитал қўйилмалар (243400)</t>
  </si>
  <si>
    <t>326</t>
  </si>
  <si>
    <t>Шартнома, лизинг ва лицензияларга харажатлар (243410)</t>
  </si>
  <si>
    <t>32601</t>
  </si>
  <si>
    <t>Гудвилл ва маркетинг активларига харажатлар (243420)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</si>
  <si>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</si>
  <si>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</si>
  <si>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</si>
  <si>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</si>
  <si>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</si>
  <si>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</si>
  <si>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</si>
  <si>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</si>
  <si>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</si>
  <si>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</si>
  <si>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</si>
  <si>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</si>
  <si>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</si>
  <si>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</si>
  <si>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</si>
  <si>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</si>
  <si>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</si>
  <si>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</si>
  <si>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</si>
  <si>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</si>
  <si>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</si>
  <si>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</si>
  <si>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</si>
  <si>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</si>
  <si>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</si>
  <si>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</si>
  <si>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</si>
  <si>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</si>
  <si>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</si>
  <si>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</si>
  <si>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</si>
  <si>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</si>
  <si>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</si>
  <si>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</si>
  <si>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</si>
  <si>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</si>
  <si>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</si>
  <si>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</si>
  <si>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</si>
  <si>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</si>
  <si>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</si>
  <si>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</si>
  <si>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</si>
  <si>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</si>
  <si>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</si>
  <si>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</si>
  <si>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</si>
  <si>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</si>
  <si>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</si>
  <si>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</si>
  <si>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</si>
  <si>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</si>
  <si>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</si>
  <si>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</si>
  <si>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</si>
  <si>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</si>
  <si>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</si>
  <si>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</si>
  <si>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</si>
  <si>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</si>
  <si>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</si>
  <si>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</si>
  <si>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</si>
  <si>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</si>
  <si>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</si>
  <si>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</si>
  <si>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</si>
  <si>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</si>
  <si>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</si>
  <si>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</si>
  <si>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</si>
  <si>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</si>
  <si>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</si>
  <si>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</si>
  <si>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</si>
  <si>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</si>
  <si>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</si>
  <si>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</si>
  <si>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</si>
  <si>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</si>
  <si>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</si>
  <si>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</si>
  <si>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</si>
  <si>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</si>
  <si>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</si>
  <si>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</si>
  <si>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</si>
  <si>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</si>
  <si>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</si>
  <si>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</si>
  <si>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</si>
  <si>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</si>
  <si>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</si>
  <si>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</si>
  <si>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</si>
  <si>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</si>
  <si>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</si>
  <si>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</si>
  <si>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</si>
  <si>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</si>
  <si>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</si>
  <si>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</si>
  <si>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</si>
  <si>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</si>
  <si>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</si>
  <si>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</si>
  <si>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Центризбирком Р.Уз.</t>
  </si>
  <si>
    <t xml:space="preserve">          </t>
  </si>
  <si>
    <t>Раздел   7016   подраздел   105   глава   016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</si>
  <si>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</si>
  <si>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</si>
  <si>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</si>
  <si>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</si>
  <si>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</si>
  <si>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100010860262947016105016001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</si>
  <si>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</si>
  <si>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</si>
  <si>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</si>
  <si>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</si>
  <si>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</si>
  <si>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</si>
  <si>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</si>
  <si>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</si>
  <si>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</si>
  <si>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</si>
  <si>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</si>
  <si>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00</t>
  </si>
  <si>
    <t>ВСЕГО</t>
  </si>
  <si>
    <t>I-группа "Заработная плата и приравненные к ней платежи"</t>
  </si>
  <si>
    <t>01</t>
  </si>
  <si>
    <t>41</t>
  </si>
  <si>
    <t>10</t>
  </si>
  <si>
    <t>Заработная плата</t>
  </si>
  <si>
    <t>02</t>
  </si>
  <si>
    <t>Заработная плата в денежной форме</t>
  </si>
  <si>
    <t>03</t>
  </si>
  <si>
    <t>Основная заработная плата</t>
  </si>
  <si>
    <t>04</t>
  </si>
  <si>
    <t>Надбавки и доплаты к заработной плате</t>
  </si>
  <si>
    <t>Илмий даражага эга бўлган ходимларга қўшимча тўловлар</t>
  </si>
  <si>
    <t>06</t>
  </si>
  <si>
    <t>47</t>
  </si>
  <si>
    <t>Пособия</t>
  </si>
  <si>
    <t>07</t>
  </si>
  <si>
    <t>120</t>
  </si>
  <si>
    <t>Пособия по временной нетрудоспособности</t>
  </si>
  <si>
    <t>08</t>
  </si>
  <si>
    <t>150</t>
  </si>
  <si>
    <t>Пособия по беременности и родам</t>
  </si>
  <si>
    <t>09</t>
  </si>
  <si>
    <t>II-группа "Начисления на заработную плату"</t>
  </si>
  <si>
    <t>Взносы / отчисления на социальные нужды</t>
  </si>
  <si>
    <t>Реально производимые взносы/отчисления на социальные нужды</t>
  </si>
  <si>
    <t>Единый социальный платеж</t>
  </si>
  <si>
    <t>13</t>
  </si>
  <si>
    <t>Другие взносы/отчисления на социальные нужды</t>
  </si>
  <si>
    <t>IV-группа "Другие расходы"</t>
  </si>
  <si>
    <t>42</t>
  </si>
  <si>
    <t>РАСХОДЫ ПО ТОВАРАМ И УСЛУГАМ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</si>
  <si>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</si>
  <si>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</si>
  <si>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</si>
  <si>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</si>
  <si>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</si>
  <si>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</si>
  <si>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</si>
  <si>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Содержание и текущий ремонт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</si>
  <si>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</si>
  <si>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</si>
  <si>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</si>
  <si>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</si>
  <si>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920</t>
  </si>
  <si>
    <t>Компьютерное оборудование, вычислительная и аудио-видео техника</t>
  </si>
  <si>
    <t>28</t>
  </si>
  <si>
    <t>Расходы по аренде</t>
  </si>
  <si>
    <t>29</t>
  </si>
  <si>
    <t>44</t>
  </si>
  <si>
    <t>31</t>
  </si>
  <si>
    <t>Расходы запасов материальных оборотных средств</t>
  </si>
  <si>
    <t>Прочие материальные оборотные средства</t>
  </si>
  <si>
    <t>33</t>
  </si>
  <si>
    <t>Товарно-материальных запасов</t>
  </si>
  <si>
    <t>110</t>
  </si>
  <si>
    <t>Товарно-материальных запасов (кроме бумаги)</t>
  </si>
  <si>
    <t>35</t>
  </si>
  <si>
    <t>Расходы на приобретение бумаги</t>
  </si>
  <si>
    <t>36</t>
  </si>
  <si>
    <t>130</t>
  </si>
  <si>
    <t>Приобретение прочей полиграфической</t>
  </si>
  <si>
    <t>37</t>
  </si>
  <si>
    <t>Одежды, обуви и постельных принадлежностей</t>
  </si>
  <si>
    <t>38</t>
  </si>
  <si>
    <t>Топливо и ГСМ</t>
  </si>
  <si>
    <t>39</t>
  </si>
  <si>
    <t>Другие расходы на приобретение товаров и услуг</t>
  </si>
  <si>
    <t>91</t>
  </si>
  <si>
    <t>Расходы на обучение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</si>
  <si>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</si>
  <si>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</si>
  <si>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</si>
  <si>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43</t>
  </si>
  <si>
    <t>Информационные и коммуникационные услуги</t>
  </si>
  <si>
    <t>93</t>
  </si>
  <si>
    <t xml:space="preserve">Услуги по охране объектов </t>
  </si>
  <si>
    <t>45</t>
  </si>
  <si>
    <t>99</t>
  </si>
  <si>
    <t>Прочие расходы на приобретение товаров и услуг</t>
  </si>
  <si>
    <t>46</t>
  </si>
  <si>
    <t>990</t>
  </si>
  <si>
    <t>РАСХОДЫ ПО ОСНОВНЫМ СРЕДСТВАМ</t>
  </si>
  <si>
    <t>48</t>
  </si>
  <si>
    <t>Приобретение основных средств</t>
  </si>
  <si>
    <t>49</t>
  </si>
  <si>
    <t>Здания</t>
  </si>
  <si>
    <t>Нежилые здания</t>
  </si>
  <si>
    <t>Сооружения</t>
  </si>
  <si>
    <t>54</t>
  </si>
  <si>
    <t>Прочие машины и оборудование</t>
  </si>
  <si>
    <t>55</t>
  </si>
  <si>
    <t>910</t>
  </si>
  <si>
    <t>Мебель и офисное оборудование</t>
  </si>
  <si>
    <t>56</t>
  </si>
  <si>
    <t xml:space="preserve">Компьютерное оборудование, вычислительная, аудио-видео техника, информационная технология и принадлежности </t>
  </si>
  <si>
    <t>57</t>
  </si>
  <si>
    <t>Прочая техника</t>
  </si>
  <si>
    <t>58</t>
  </si>
  <si>
    <t>Другие виды расходов по приобретению основных средств</t>
  </si>
  <si>
    <t>59</t>
  </si>
  <si>
    <t>Нематериальные активы</t>
  </si>
  <si>
    <t>ДРУГИЕ РАСХОДЫ</t>
  </si>
  <si>
    <t>61</t>
  </si>
  <si>
    <t>Различные прочие расходы</t>
  </si>
  <si>
    <t>62</t>
  </si>
  <si>
    <t>Текущие</t>
  </si>
  <si>
    <t>63</t>
  </si>
  <si>
    <t>64</t>
  </si>
  <si>
    <t>140</t>
  </si>
  <si>
    <t>Электрон давлат харидларида иштирок этиш учун закалат тулови харажатлари</t>
  </si>
  <si>
    <t>65</t>
  </si>
  <si>
    <t>190</t>
  </si>
  <si>
    <t>Прочие расходы</t>
  </si>
  <si>
    <t>66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</si>
  <si>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</si>
  <si>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</si>
  <si>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</si>
  <si>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</si>
  <si>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</si>
  <si>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</si>
  <si>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01.01.2025</t>
  </si>
  <si>
    <t>Периодичность:</t>
  </si>
  <si>
    <t>Годовая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</si>
  <si>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</si>
  <si>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</si>
  <si>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</si>
  <si>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</si>
  <si>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</si>
  <si>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</si>
  <si>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</si>
  <si>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</si>
  <si>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</si>
  <si>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</si>
  <si>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</si>
  <si>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</si>
  <si>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</si>
  <si>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</si>
  <si>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</si>
  <si>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</si>
  <si>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</si>
  <si>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</si>
  <si>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</si>
  <si>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</si>
  <si>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</si>
  <si>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</si>
  <si>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</si>
  <si>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</si>
  <si>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</si>
  <si>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</si>
  <si>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</si>
  <si>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</si>
  <si>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X</t>
  </si>
  <si>
    <t>Расходы заклада за участие в электронных государственных закупках</t>
  </si>
  <si>
    <t>Руководитель _______________</t>
  </si>
  <si>
    <t>Главный бухгалтер ____________________</t>
  </si>
  <si>
    <t>М.П</t>
  </si>
  <si>
    <t>____ ______________ 20____ год</t>
  </si>
  <si>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</si>
  <si>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</si>
  <si>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</si>
  <si>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Организация :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</si>
  <si>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</si>
  <si>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</si>
  <si>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</si>
  <si>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</si>
  <si>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</si>
  <si>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</si>
  <si>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</si>
  <si>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</si>
  <si>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</si>
  <si>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</si>
  <si>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тыс. cум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</si>
  <si>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</si>
  <si>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</si>
  <si>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</si>
  <si>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</si>
  <si>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</si>
  <si>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</si>
  <si>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</si>
  <si>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</si>
  <si>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</si>
  <si>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</si>
  <si>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Фонд</t>
  </si>
  <si>
    <t>A</t>
  </si>
  <si>
    <t>ДЕБИТОРСКАЯ ЗАДОЛЖЕННОСТЬ:</t>
  </si>
  <si>
    <t/>
  </si>
  <si>
    <t>4200000</t>
  </si>
  <si>
    <t>4220000</t>
  </si>
  <si>
    <t>4221000</t>
  </si>
  <si>
    <t>4224000</t>
  </si>
  <si>
    <t>4225000</t>
  </si>
  <si>
    <t>4240000</t>
  </si>
  <si>
    <t>4244000</t>
  </si>
  <si>
    <t>4244100</t>
  </si>
  <si>
    <t>4250000</t>
  </si>
  <si>
    <t>4252000</t>
  </si>
  <si>
    <t>4252500</t>
  </si>
  <si>
    <t>4290000</t>
  </si>
  <si>
    <t>4292000</t>
  </si>
  <si>
    <t>4292100</t>
  </si>
  <si>
    <t>4292200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</si>
  <si>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</si>
  <si>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</si>
  <si>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</si>
  <si>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</si>
  <si>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</si>
  <si>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</si>
  <si>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</si>
  <si>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</si>
  <si>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</si>
  <si>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</si>
  <si>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</si>
  <si>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</si>
  <si>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</si>
  <si>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 xml:space="preserve">	
24311008065095
</t>
  </si>
  <si>
    <t>B1037863</t>
  </si>
  <si>
    <t>"SELEN LUX" MAS'ULIYATI CHEKLANGAN JAMIYAT</t>
  </si>
  <si>
    <t>Бумага туалетная</t>
  </si>
  <si>
    <t>ELEKTRON TEXNOLOGIYALARINI RIVOJLANTIRISH MARKAZI</t>
  </si>
  <si>
    <t xml:space="preserve">241100143162680
</t>
  </si>
  <si>
    <t>ET-M-2024-604</t>
  </si>
  <si>
    <t>Услуга по выдаче сертификата соответствия на товар и услуги</t>
  </si>
  <si>
    <t>сўм</t>
  </si>
  <si>
    <t>USMANOVA SADOQAT JURAYEVNA</t>
  </si>
  <si>
    <t xml:space="preserve">241110082896696
</t>
  </si>
  <si>
    <t xml:space="preserve">2453259
</t>
  </si>
  <si>
    <t>Моноблок</t>
  </si>
  <si>
    <t>" QK MCHJ TASHKEI INTERNATIONAL " MAS'ULIYATI CHEKLANGAN JAMIYAT</t>
  </si>
  <si>
    <t xml:space="preserve">241110082893945
</t>
  </si>
  <si>
    <t>Тонер светной</t>
  </si>
  <si>
    <t>"PARFUME LUXE" MAS'ULIYATI CHEKLANGAN JAMIYAT</t>
  </si>
  <si>
    <t xml:space="preserve">241110082889833
</t>
  </si>
  <si>
    <t>Полиэтиленовые мешки</t>
  </si>
  <si>
    <t xml:space="preserve">241110082884979
</t>
  </si>
  <si>
    <t>"INTERNATIONAL PAPER" MAS`ULIYATI CHEKLANGAN JAMIYAT</t>
  </si>
  <si>
    <t xml:space="preserve">241110082869986
</t>
  </si>
  <si>
    <t>GANIYEV ALISHER TAXIROVICH</t>
  </si>
  <si>
    <t xml:space="preserve">241110082869911
</t>
  </si>
  <si>
    <t xml:space="preserve">31112870050031
</t>
  </si>
  <si>
    <t>"KANS SHOP" MAS'ULIYATI CHEKLANGAN JAMIYAT</t>
  </si>
  <si>
    <t xml:space="preserve">306089114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</si>
</sst>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\ _с_ў_м_-;\-* #,##0\ _с_ў_м_-;_-* &quot;-&quot;\ _с_ў_м_-;_-@_-"/>
    <numFmt numFmtId="165" formatCode="#,##0.0_ ;[Red]\-#,##0.0\ "/>
    <numFmt numFmtId="166" formatCode="_-* #,##0.00_р_._-;\-* #,##0.00_р_._-;_-* &quot;-&quot;??_р_._-;_-@_-"/>
    <numFmt numFmtId="167" formatCode="_-* #,##0.00\ _р_._-;\-* #,##0.00\ _р_._-;_-* &quot;-&quot;??\ _р_._-;_-@_-"/>
    <numFmt numFmtId="168" formatCode="_-* #,##0.0_р_._-;\-* #,##0.0_р_._-;_-* &quot;-&quot;??_р_._-;_-@_-"/>
    <numFmt numFmtId="169" formatCode="_-* #,##0.000\ _с_ў_м_-;\-* #,##0.000\ _с_ў_м_-;_-* &quot;-&quot;\ _с_ў_м_-;_-@_-"/>
    <numFmt numFmtId="170" formatCode="_-* #,##0.00\ _₽_-;\-* #,##0.00\ _₽_-;_-* &quot;-&quot;??\ _₽_-;_-@_-"/>
    <numFmt numFmtId="171" formatCode="_-* #,##0.0_р_._-;\-* #,##0.0_р_._-;_-* &quot; &quot;??_р_._-;_-@_-"/>
    <numFmt numFmtId="175" formatCode="_-* #,##0.00_р_._-;\-* #,##0.00_р_._-;_-* &quot; &quot;??_р_._-;_-@_-"/>
    <numFmt numFmtId="177" formatCode="#,##0.00_ ;\-#,##0.00\ "/>
  </numFmts>
  <fonts count="6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sz val="9"/>
      <color rgb="FF212529"/>
      <name val="Golos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7" fontId="24" fillId="0" borderId="0"/>
    <xf numFmtId="168" fontId="24" fillId="0" borderId="0"/>
    <xf numFmtId="166" fontId="24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4" fillId="0" borderId="0"/>
    <xf numFmtId="0" fontId="19" fillId="12" borderId="0"/>
    <xf numFmtId="0" fontId="19" fillId="16" borderId="0"/>
    <xf numFmtId="0" fontId="19" fillId="20" borderId="0"/>
    <xf numFmtId="0" fontId="19" fillId="24" borderId="0"/>
    <xf numFmtId="0" fontId="19" fillId="28" borderId="0"/>
    <xf numFmtId="0" fontId="19" fillId="32" borderId="0"/>
    <xf numFmtId="0" fontId="19" fillId="13" borderId="0"/>
    <xf numFmtId="0" fontId="19" fillId="17" borderId="0"/>
    <xf numFmtId="0" fontId="19" fillId="21" borderId="0"/>
    <xf numFmtId="0" fontId="19" fillId="25" borderId="0"/>
    <xf numFmtId="0" fontId="19" fillId="29" borderId="0"/>
    <xf numFmtId="0" fontId="19" fillId="33" borderId="0"/>
    <xf numFmtId="0" fontId="42" fillId="14" borderId="0"/>
    <xf numFmtId="0" fontId="42" fillId="18" borderId="0"/>
    <xf numFmtId="0" fontId="42" fillId="22" borderId="0"/>
    <xf numFmtId="0" fontId="42" fillId="26" borderId="0"/>
    <xf numFmtId="0" fontId="42" fillId="30" borderId="0"/>
    <xf numFmtId="0" fontId="42" fillId="34" borderId="0"/>
    <xf numFmtId="0" fontId="42" fillId="11" borderId="0"/>
    <xf numFmtId="0" fontId="42" fillId="15" borderId="0"/>
    <xf numFmtId="0" fontId="42" fillId="19" borderId="0"/>
    <xf numFmtId="0" fontId="42" fillId="23" borderId="0"/>
    <xf numFmtId="0" fontId="42" fillId="27" borderId="0"/>
    <xf numFmtId="0" fontId="42" fillId="31" borderId="0"/>
    <xf numFmtId="0" fontId="34" fillId="7" borderId="18"/>
    <xf numFmtId="0" fontId="35" fillId="8" borderId="19"/>
    <xf numFmtId="0" fontId="36" fillId="8" borderId="18"/>
    <xf numFmtId="0" fontId="29" fillId="0" borderId="15"/>
    <xf numFmtId="0" fontId="30" fillId="0" borderId="16"/>
    <xf numFmtId="0" fontId="31" fillId="0" borderId="17"/>
    <xf numFmtId="0" fontId="31" fillId="0" borderId="0"/>
    <xf numFmtId="0" fontId="41" fillId="0" borderId="23"/>
    <xf numFmtId="0" fontId="38" fillId="9" borderId="21"/>
    <xf numFmtId="0" fontId="59" fillId="0" borderId="0"/>
    <xf numFmtId="0" fontId="60" fillId="6" borderId="0"/>
    <xf numFmtId="0" fontId="33" fillId="5" borderId="0"/>
    <xf numFmtId="0" fontId="40" fillId="0" borderId="0"/>
    <xf numFmtId="0" fontId="19" fillId="10" borderId="22"/>
    <xf numFmtId="0" fontId="37" fillId="0" borderId="20"/>
    <xf numFmtId="0" fontId="39" fillId="0" borderId="0"/>
    <xf numFmtId="0" fontId="32" fillId="4" borderId="0"/>
  </cellStyleXfs>
  <cellXfs count="296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center" wrapText="1"/>
    </xf>
    <xf numFmtId="169" fontId="2" fillId="3" borderId="0" xfId="8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top" wrapText="1"/>
    </xf>
    <xf numFmtId="3" fontId="4" fillId="3" borderId="0" xfId="0" applyNumberFormat="1" applyFont="1" applyFill="1" applyAlignment="1">
      <alignment vertical="top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vertical="top" wrapText="1"/>
    </xf>
    <xf numFmtId="3" fontId="2" fillId="3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8" fillId="3" borderId="0" xfId="0" applyFont="1" applyFill="1"/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left" vertical="center" wrapText="1"/>
    </xf>
    <xf numFmtId="3" fontId="23" fillId="3" borderId="2" xfId="0" applyNumberFormat="1" applyFont="1" applyFill="1" applyBorder="1" applyAlignment="1">
      <alignment horizontal="center" vertical="center" wrapText="1"/>
    </xf>
    <xf numFmtId="1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 wrapText="1"/>
    </xf>
    <xf numFmtId="1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/>
    </xf>
    <xf numFmtId="3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10" fillId="3" borderId="0" xfId="0" applyNumberFormat="1" applyFont="1" applyFill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0" fontId="45" fillId="0" borderId="0" xfId="10" applyFont="1" applyAlignment="1">
      <alignment horizontal="center" vertical="center" wrapText="1"/>
    </xf>
    <xf numFmtId="0" fontId="45" fillId="0" borderId="0" xfId="10" applyFont="1" applyAlignment="1">
      <alignment horizontal="center"/>
    </xf>
    <xf numFmtId="0" fontId="46" fillId="2" borderId="0" xfId="0" applyFont="1" applyFill="1" applyAlignment="1">
      <alignment horizontal="right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170" fontId="47" fillId="0" borderId="1" xfId="9" applyNumberFormat="1" applyFont="1" applyBorder="1" applyAlignment="1">
      <alignment horizontal="center" vertical="center" wrapText="1"/>
    </xf>
    <xf numFmtId="170" fontId="47" fillId="0" borderId="1" xfId="0" applyNumberFormat="1" applyFont="1" applyBorder="1" applyAlignment="1">
      <alignment vertical="center" wrapText="1"/>
    </xf>
    <xf numFmtId="170" fontId="43" fillId="0" borderId="1" xfId="9" applyNumberFormat="1" applyFont="1" applyBorder="1" applyAlignment="1">
      <alignment vertical="center" wrapText="1"/>
    </xf>
    <xf numFmtId="0" fontId="48" fillId="0" borderId="0" xfId="0" applyFont="1"/>
    <xf numFmtId="0" fontId="49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23" fillId="2" borderId="1" xfId="4" applyFont="1" applyFill="1" applyBorder="1" applyAlignment="1">
      <alignment horizontal="center" vertical="center" wrapText="1"/>
    </xf>
    <xf numFmtId="0" fontId="51" fillId="0" borderId="8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52" fillId="2" borderId="1" xfId="4" applyFont="1" applyFill="1" applyBorder="1" applyAlignment="1">
      <alignment horizontal="center" vertical="top" wrapText="1"/>
    </xf>
    <xf numFmtId="0" fontId="53" fillId="0" borderId="1" xfId="0" applyFont="1" applyBorder="1" applyAlignment="1">
      <alignment horizontal="center" vertical="center"/>
    </xf>
    <xf numFmtId="49" fontId="53" fillId="0" borderId="1" xfId="0" applyNumberFormat="1" applyFont="1" applyBorder="1" applyAlignment="1">
      <alignment horizontal="center" vertical="center"/>
    </xf>
    <xf numFmtId="0" fontId="54" fillId="2" borderId="1" xfId="4" applyFont="1" applyFill="1" applyBorder="1" applyAlignment="1">
      <alignment horizontal="justify" vertical="center" wrapText="1"/>
    </xf>
    <xf numFmtId="49" fontId="55" fillId="2" borderId="1" xfId="6" applyNumberFormat="1" applyFont="1" applyFill="1" applyBorder="1" applyAlignment="1">
      <alignment horizontal="center" vertical="center"/>
    </xf>
    <xf numFmtId="171" fontId="55" fillId="2" borderId="1" xfId="6" applyNumberFormat="1" applyFont="1" applyFill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49" fontId="56" fillId="0" borderId="1" xfId="0" applyNumberFormat="1" applyFont="1" applyBorder="1" applyAlignment="1">
      <alignment horizontal="center" vertical="center"/>
    </xf>
    <xf numFmtId="0" fontId="57" fillId="0" borderId="1" xfId="4" applyFont="1" applyBorder="1" applyAlignment="1">
      <alignment horizontal="left" vertical="center" wrapText="1"/>
    </xf>
    <xf numFmtId="49" fontId="58" fillId="2" borderId="1" xfId="6" applyNumberFormat="1" applyFont="1" applyFill="1" applyBorder="1" applyAlignment="1">
      <alignment horizontal="center" vertical="center"/>
    </xf>
    <xf numFmtId="171" fontId="58" fillId="2" borderId="1" xfId="6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49" fontId="23" fillId="2" borderId="0" xfId="4" applyNumberFormat="1" applyFont="1" applyFill="1" applyAlignment="1">
      <alignment horizontal="left" vertical="center" wrapText="1"/>
    </xf>
    <xf numFmtId="0" fontId="62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26" xfId="0" applyFont="1" applyBorder="1" applyAlignment="1">
      <alignment horizontal="left" vertical="center"/>
    </xf>
    <xf numFmtId="49" fontId="48" fillId="0" borderId="26" xfId="0" applyNumberFormat="1" applyFont="1" applyBorder="1" applyAlignment="1">
      <alignment horizontal="center" vertical="center"/>
    </xf>
    <xf numFmtId="0" fontId="51" fillId="0" borderId="8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8" xfId="0" applyFont="1" applyBorder="1" applyAlignment="1">
      <alignment horizontal="left" wrapText="1"/>
    </xf>
    <xf numFmtId="0" fontId="51" fillId="0" borderId="24" xfId="0" applyFont="1" applyBorder="1" applyAlignment="1">
      <alignment horizontal="left" wrapText="1"/>
    </xf>
    <xf numFmtId="0" fontId="51" fillId="0" borderId="9" xfId="0" applyFont="1" applyBorder="1" applyAlignment="1">
      <alignment horizontal="left" wrapText="1"/>
    </xf>
    <xf numFmtId="175" fontId="1" fillId="2" borderId="1" xfId="7" applyNumberFormat="1" applyFont="1" applyFill="1" applyBorder="1" applyAlignment="1">
      <alignment horizontal="center" vertical="center"/>
    </xf>
    <xf numFmtId="0" fontId="51" fillId="0" borderId="8" xfId="0" applyFont="1" applyBorder="1" applyAlignment="1">
      <alignment wrapText="1"/>
    </xf>
    <xf numFmtId="0" fontId="51" fillId="0" borderId="24" xfId="0" applyFont="1" applyBorder="1" applyAlignment="1">
      <alignment wrapText="1"/>
    </xf>
    <xf numFmtId="0" fontId="51" fillId="0" borderId="9" xfId="0" applyFont="1" applyBorder="1" applyAlignment="1">
      <alignment wrapText="1"/>
    </xf>
    <xf numFmtId="16" fontId="51" fillId="0" borderId="8" xfId="0" applyNumberFormat="1" applyFont="1" applyBorder="1" applyAlignment="1">
      <alignment wrapText="1"/>
    </xf>
    <xf numFmtId="0" fontId="48" fillId="0" borderId="8" xfId="0" applyFont="1" applyBorder="1" applyAlignment="1">
      <alignment wrapText="1"/>
    </xf>
    <xf numFmtId="0" fontId="48" fillId="0" borderId="24" xfId="0" applyFont="1" applyBorder="1" applyAlignment="1">
      <alignment wrapText="1"/>
    </xf>
    <xf numFmtId="0" fontId="48" fillId="0" borderId="9" xfId="0" applyFont="1" applyBorder="1" applyAlignment="1">
      <alignment wrapText="1"/>
    </xf>
    <xf numFmtId="175" fontId="2" fillId="2" borderId="1" xfId="7" applyNumberFormat="1" applyFont="1" applyFill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textRotation="90" wrapText="1"/>
    </xf>
    <xf numFmtId="0" fontId="61" fillId="0" borderId="1" xfId="0" applyFont="1" applyBorder="1" applyAlignment="1">
      <alignment horizontal="center" vertical="center" wrapText="1"/>
    </xf>
    <xf numFmtId="0" fontId="54" fillId="2" borderId="1" xfId="4" applyFont="1" applyFill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center" vertical="center"/>
    </xf>
    <xf numFmtId="0" fontId="51" fillId="0" borderId="0" xfId="0" applyFont="1"/>
    <xf numFmtId="0" fontId="57" fillId="2" borderId="1" xfId="4" applyFont="1" applyFill="1" applyBorder="1" applyAlignment="1">
      <alignment horizontal="left" vertical="center" wrapText="1"/>
    </xf>
    <xf numFmtId="49" fontId="48" fillId="0" borderId="1" xfId="0" applyNumberFormat="1" applyFont="1" applyBorder="1" applyAlignment="1">
      <alignment horizontal="center" vertical="center"/>
    </xf>
    <xf numFmtId="166" fontId="48" fillId="0" borderId="0" xfId="0" applyNumberFormat="1" applyFont="1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8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left" vertical="center" wrapText="1"/>
    </xf>
    <xf numFmtId="0" fontId="50" fillId="0" borderId="24" xfId="0" applyFont="1" applyBorder="1" applyAlignment="1">
      <alignment horizontal="left" vertical="center" wrapText="1"/>
    </xf>
    <xf numFmtId="0" fontId="50" fillId="0" borderId="9" xfId="0" applyFont="1" applyBorder="1" applyAlignment="1">
      <alignment horizontal="left" vertical="center" wrapText="1"/>
    </xf>
    <xf numFmtId="177" fontId="52" fillId="2" borderId="8" xfId="7" applyNumberFormat="1" applyFont="1" applyFill="1" applyBorder="1" applyAlignment="1">
      <alignment horizontal="center" vertical="center"/>
    </xf>
    <xf numFmtId="177" fontId="52" fillId="2" borderId="1" xfId="7" applyNumberFormat="1" applyFont="1" applyFill="1" applyBorder="1" applyAlignment="1">
      <alignment horizontal="center" vertical="center"/>
    </xf>
    <xf numFmtId="177" fontId="0" fillId="0" borderId="1" xfId="0" applyNumberFormat="1" applyBorder="1"/>
    <xf numFmtId="0" fontId="50" fillId="0" borderId="0" xfId="0" applyFont="1" applyAlignment="1">
      <alignment wrapText="1"/>
    </xf>
    <xf numFmtId="0" fontId="63" fillId="0" borderId="0" xfId="0" applyFont="1" applyAlignment="1">
      <alignment horizontal="center"/>
    </xf>
    <xf numFmtId="0" fontId="63" fillId="0" borderId="0" xfId="0" applyFont="1"/>
    <xf numFmtId="0" fontId="48" fillId="0" borderId="0" xfId="0" applyFont="1" applyAlignment="1">
      <alignment horizontal="left" vertical="center"/>
    </xf>
    <xf numFmtId="49" fontId="48" fillId="0" borderId="0" xfId="0" applyNumberFormat="1" applyFont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/>
    </xf>
    <xf numFmtId="0" fontId="64" fillId="0" borderId="24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64" fillId="0" borderId="3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 wrapText="1"/>
    </xf>
    <xf numFmtId="0" fontId="52" fillId="2" borderId="1" xfId="4" applyFont="1" applyFill="1" applyBorder="1" applyAlignment="1">
      <alignment horizontal="left" vertical="center" wrapText="1"/>
    </xf>
    <xf numFmtId="171" fontId="52" fillId="2" borderId="1" xfId="5" applyNumberFormat="1" applyFont="1" applyFill="1" applyBorder="1" applyAlignment="1">
      <alignment horizontal="center" vertical="center" wrapText="1"/>
    </xf>
    <xf numFmtId="171" fontId="64" fillId="0" borderId="1" xfId="5" applyNumberFormat="1" applyFont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23" fillId="0" borderId="1" xfId="4" applyFont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center" vertical="center" wrapText="1"/>
    </xf>
    <xf numFmtId="171" fontId="50" fillId="0" borderId="1" xfId="5" applyNumberFormat="1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167" fontId="48" fillId="0" borderId="0" xfId="5" applyFont="1"/>
    <xf numFmtId="171" fontId="52" fillId="2" borderId="1" xfId="5" applyNumberFormat="1" applyFont="1" applyFill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left" vertical="center" wrapText="1"/>
    </xf>
    <xf numFmtId="1" fontId="27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</cellXfs>
  <cellStyles count="52">
    <cellStyle name="20% — акцент1 2" xfId="11" xr:uid="{6DE3E71B-C48D-432A-AD6A-7B16B2DA3B88}"/>
    <cellStyle name="20% — акцент2 2" xfId="12" xr:uid="{BB38FE8B-04F0-4EDA-BEF9-55D8E9C5B30A}"/>
    <cellStyle name="20% — акцент3 2" xfId="13" xr:uid="{EF2A9FD0-203C-4471-9831-CC57CEB70736}"/>
    <cellStyle name="20% — акцент4 2" xfId="14" xr:uid="{026B84D0-E048-4AC4-9B49-D1E470B3BF02}"/>
    <cellStyle name="20% — акцент5 2" xfId="15" xr:uid="{F041DB63-D395-4C72-95E1-9CECF91D3206}"/>
    <cellStyle name="20% — акцент6 2" xfId="16" xr:uid="{52AA54A4-3AA4-400D-8EC4-F332286E8BFD}"/>
    <cellStyle name="40% — акцент1 2" xfId="17" xr:uid="{14FFFC43-D4F7-45FD-8351-E56667C0A266}"/>
    <cellStyle name="40% — акцент2 2" xfId="18" xr:uid="{746D22A8-AFD2-43FB-B677-D0DEFD1D8E24}"/>
    <cellStyle name="40% — акцент3 2" xfId="19" xr:uid="{3499E5E3-109A-42FE-8661-4199FDF38D4E}"/>
    <cellStyle name="40% — акцент4 2" xfId="20" xr:uid="{1B5FDC06-E04C-4C69-9274-9D43EC6B8D14}"/>
    <cellStyle name="40% — акцент5 2" xfId="21" xr:uid="{EC53C08E-8969-49F7-A5FA-BE56F8775E29}"/>
    <cellStyle name="40% — акцент6 2" xfId="22" xr:uid="{91BC78D3-8657-433D-BF5A-14CC6BB325D5}"/>
    <cellStyle name="60% — акцент1 2" xfId="23" xr:uid="{EAEB3E4D-606D-401C-9038-12EC3BB82BD7}"/>
    <cellStyle name="60% — акцент2 2" xfId="24" xr:uid="{0D9CB301-6BD9-497E-B09D-D9CC31900083}"/>
    <cellStyle name="60% — акцент3 2" xfId="25" xr:uid="{C8E854B6-92D9-4FF0-BBA2-BC13B1DE26BD}"/>
    <cellStyle name="60% — акцент4 2" xfId="26" xr:uid="{4D7A1CA2-E18A-4E9F-B05C-33835D6A7347}"/>
    <cellStyle name="60% — акцент5 2" xfId="27" xr:uid="{7F5CD787-99B2-4A69-A16C-7A8D06166C3D}"/>
    <cellStyle name="60% — акцент6 2" xfId="28" xr:uid="{3F6E217E-55D9-40EE-803A-C32E45617B9B}"/>
    <cellStyle name="Акцент1 2" xfId="29" xr:uid="{ED5D6BC3-6BD3-4C9E-B9E3-6C1F0B9F01B8}"/>
    <cellStyle name="Акцент2 2" xfId="30" xr:uid="{41A67EB6-4A8C-4C98-9316-B9EF8ECFFD0E}"/>
    <cellStyle name="Акцент3 2" xfId="31" xr:uid="{234C9DD9-0739-4845-B687-5EE1AD823CDB}"/>
    <cellStyle name="Акцент4 2" xfId="32" xr:uid="{22628A3C-1022-4A65-889D-3D0AD7A2D346}"/>
    <cellStyle name="Акцент5 2" xfId="33" xr:uid="{6D23BC52-9617-4661-861A-FDE0A435A799}"/>
    <cellStyle name="Акцент6 2" xfId="34" xr:uid="{8C458500-B827-43D2-A024-469A15D110FD}"/>
    <cellStyle name="Ввод  2" xfId="35" xr:uid="{792D15CF-FCDA-44C3-8BC9-8BE3EF7E930B}"/>
    <cellStyle name="Вывод 2" xfId="36" xr:uid="{85BA0014-2796-4484-A848-43FF7CEAF1EE}"/>
    <cellStyle name="Вычисление 2" xfId="37" xr:uid="{8C01D8ED-6854-4C92-8CEC-FEB28A3AA040}"/>
    <cellStyle name="Гиперссылка" xfId="10" builtinId="8"/>
    <cellStyle name="Заголовок 1 2" xfId="38" xr:uid="{7B34A73B-A130-47CE-BC61-A2CD9960EDD3}"/>
    <cellStyle name="Заголовок 2 2" xfId="39" xr:uid="{9CB30A5D-06AA-450F-82F4-856F88C10201}"/>
    <cellStyle name="Заголовок 3 2" xfId="40" xr:uid="{036BEB65-B7AC-416A-B2ED-A54AAEE889E7}"/>
    <cellStyle name="Заголовок 4 2" xfId="41" xr:uid="{E719E83D-D98D-4F5A-BEF5-477C5008764B}"/>
    <cellStyle name="Итог 2" xfId="42" xr:uid="{B3EA4474-8A63-4170-A42A-0B60FDDE3930}"/>
    <cellStyle name="Контрольная ячейка 2" xfId="43" xr:uid="{E8AE03C4-14FD-470C-B8C2-FE2300FB6F08}"/>
    <cellStyle name="Название 2" xfId="44" xr:uid="{5D647CF4-CC20-4776-81B2-9E5860480F3F}"/>
    <cellStyle name="Нейтральный 2" xfId="45" xr:uid="{FF041D0E-281C-4428-B834-71B22E48A3AF}"/>
    <cellStyle name="Обычный" xfId="0" builtinId="0"/>
    <cellStyle name="Обычный 2" xfId="3" xr:uid="{00000000-0005-0000-0000-000001000000}"/>
    <cellStyle name="Обычный 4" xfId="1" xr:uid="{00000000-0005-0000-0000-000002000000}"/>
    <cellStyle name="Обычный 4 2" xfId="4" xr:uid="{00000000-0005-0000-0000-000003000000}"/>
    <cellStyle name="Плохой 2" xfId="46" xr:uid="{9049AD10-3242-4A90-91A8-AA521FC89069}"/>
    <cellStyle name="Пояснение 2" xfId="47" xr:uid="{B6E1A46D-0653-423C-967D-A4D4BDFDE5FA}"/>
    <cellStyle name="Примечание 2" xfId="48" xr:uid="{E56D266E-BB1E-444A-A524-A8CF4F32B721}"/>
    <cellStyle name="Связанная ячейка 2" xfId="49" xr:uid="{36BC9FE3-4B58-4C1F-A0C9-CB5A0613A5DA}"/>
    <cellStyle name="Текст предупреждения 2" xfId="50" xr:uid="{AFDB0FC7-F034-4D5A-9A5E-2CE673B46FFE}"/>
    <cellStyle name="Финансовый" xfId="9" builtinId="3"/>
    <cellStyle name="Финансовый [0]" xfId="8" builtinId="6"/>
    <cellStyle name="Финансовый 2" xfId="2" xr:uid="{00000000-0005-0000-0000-000005000000}"/>
    <cellStyle name="Финансовый 3" xfId="5" xr:uid="{00000000-0005-0000-0000-000006000000}"/>
    <cellStyle name="Финансовый 4" xfId="6" xr:uid="{00000000-0005-0000-0000-000007000000}"/>
    <cellStyle name="Финансовый 5" xfId="7" xr:uid="{00000000-0005-0000-0000-000008000000}"/>
    <cellStyle name="Хороший 2" xfId="51" xr:uid="{577BA481-AF59-4551-9E65-25214E3EC7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6B8C0FD9-0766-4C22-B558-9E835C4D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11689935-0F77-4B80-9007-CDA38FA0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90AECABD-A1DD-4117-B81E-07883D05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854828BC-A774-45CB-B128-0BDF329EA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C77ACFDC-6E55-429F-A088-FED165B2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6" sqref="A6:G6"/>
    </sheetView>
  </sheetViews>
  <sheetFormatPr defaultColWidth="9.140625" defaultRowHeight="18.75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>
      <c r="F1" s="118" t="s">
        <v>74</v>
      </c>
      <c r="G1" s="119"/>
    </row>
    <row r="2" spans="1:30">
      <c r="F2" s="120"/>
      <c r="G2" s="120"/>
    </row>
    <row r="3" spans="1:30" ht="4.5" customHeight="1">
      <c r="F3" s="120"/>
      <c r="G3" s="120"/>
    </row>
    <row r="4" spans="1:30">
      <c r="F4" s="120"/>
      <c r="G4" s="120"/>
    </row>
    <row r="5" spans="1:30" ht="3.75" customHeight="1"/>
    <row r="6" spans="1:30" ht="57.6" customHeight="1">
      <c r="A6" s="123" t="s">
        <v>112</v>
      </c>
      <c r="B6" s="123"/>
      <c r="C6" s="123"/>
      <c r="D6" s="123"/>
      <c r="E6" s="123"/>
      <c r="F6" s="123"/>
      <c r="G6" s="123"/>
    </row>
    <row r="7" spans="1:30">
      <c r="A7" s="124" t="s">
        <v>81</v>
      </c>
      <c r="B7" s="124"/>
      <c r="C7" s="124"/>
      <c r="D7" s="124"/>
      <c r="E7" s="124"/>
      <c r="F7" s="124"/>
      <c r="G7" s="124"/>
    </row>
    <row r="8" spans="1:30">
      <c r="G8" s="8"/>
    </row>
    <row r="9" spans="1:30" ht="32.450000000000003" customHeight="1">
      <c r="A9" s="125" t="s">
        <v>13</v>
      </c>
      <c r="B9" s="125" t="s">
        <v>6</v>
      </c>
      <c r="C9" s="125" t="s">
        <v>0</v>
      </c>
      <c r="D9" s="125"/>
      <c r="E9" s="125"/>
      <c r="F9" s="125"/>
      <c r="G9" s="125"/>
      <c r="H9" s="9"/>
      <c r="I9" s="9"/>
      <c r="J9" s="9"/>
      <c r="K9" s="9"/>
    </row>
    <row r="10" spans="1:30">
      <c r="A10" s="125"/>
      <c r="B10" s="125"/>
      <c r="C10" s="125" t="s">
        <v>5</v>
      </c>
      <c r="D10" s="125" t="s">
        <v>1</v>
      </c>
      <c r="E10" s="125"/>
      <c r="F10" s="125"/>
      <c r="G10" s="125"/>
    </row>
    <row r="11" spans="1:30" ht="112.5">
      <c r="A11" s="125"/>
      <c r="B11" s="125"/>
      <c r="C11" s="125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>
      <c r="A12" s="15">
        <v>1</v>
      </c>
      <c r="B12" s="70" t="s">
        <v>102</v>
      </c>
      <c r="C12" s="20">
        <f>SUM(D12:G12)</f>
        <v>10887671015.119999</v>
      </c>
      <c r="D12" s="15">
        <v>6353494672</v>
      </c>
      <c r="E12" s="15">
        <v>1579749155</v>
      </c>
      <c r="F12" s="15">
        <f>'3-илова'!E8+'3-илова'!E11+'3-илова'!E13+'3-илова'!E14+'3-илова'!E17</f>
        <v>2954427188.1199999</v>
      </c>
      <c r="G12" s="15">
        <v>0</v>
      </c>
    </row>
    <row r="13" spans="1:30" ht="37.5">
      <c r="A13" s="15">
        <v>2</v>
      </c>
      <c r="B13" s="70" t="s">
        <v>103</v>
      </c>
      <c r="C13" s="20">
        <f>SUM(D13:G13)</f>
        <v>592467143</v>
      </c>
      <c r="D13" s="15"/>
      <c r="E13" s="15"/>
      <c r="F13" s="15">
        <f>'3-илова'!E9+'3-илова'!E15+'3-илова'!E18</f>
        <v>592467143</v>
      </c>
      <c r="G13" s="15">
        <v>0</v>
      </c>
    </row>
    <row r="14" spans="1:30" s="14" customFormat="1" ht="28.5" customHeight="1">
      <c r="A14" s="121" t="s">
        <v>21</v>
      </c>
      <c r="B14" s="122"/>
      <c r="C14" s="12">
        <f>SUM(C12:C13)</f>
        <v>11480138158.119999</v>
      </c>
      <c r="D14" s="12">
        <f>SUM(D12:D13)</f>
        <v>6353494672</v>
      </c>
      <c r="E14" s="57">
        <f>SUM(E12:E13)</f>
        <v>1579749155</v>
      </c>
      <c r="F14" s="12">
        <f>SUM(F12:F13)</f>
        <v>3546894331.1199999</v>
      </c>
      <c r="G14" s="44">
        <f t="shared" ref="G14" si="0">SUM(G12:G13)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6926-C09E-431C-852F-1959750B8514}">
  <dimension ref="A1:F50"/>
  <sheetViews>
    <sheetView workbookViewId="0">
      <selection sqref="A1:XFD1048576"/>
    </sheetView>
  </sheetViews>
  <sheetFormatPr defaultColWidth="15" defaultRowHeight="15"/>
  <cols>
    <col min="1" max="1" width="31.7109375" style="184" customWidth="1"/>
    <col min="2" max="5" width="15" style="184"/>
    <col min="6" max="6" width="15.85546875" style="184" customWidth="1"/>
    <col min="7" max="16384" width="15" style="184"/>
  </cols>
  <sheetData>
    <row r="1" spans="1:6" ht="54.75" customHeight="1">
      <c r="C1" s="213" t="s">
        <v>1195</v>
      </c>
      <c r="D1" s="213"/>
      <c r="E1" s="213"/>
      <c r="F1" s="213"/>
    </row>
    <row r="2" spans="1:6" ht="36.75" customHeight="1">
      <c r="A2" s="214" t="s">
        <v>1196</v>
      </c>
      <c r="B2" s="214"/>
      <c r="C2" s="214"/>
      <c r="D2" s="214"/>
      <c r="E2" s="214"/>
      <c r="F2" s="214"/>
    </row>
    <row r="3" spans="1:6">
      <c r="A3" s="215" t="s">
        <v>1197</v>
      </c>
      <c r="B3" s="215"/>
      <c r="C3" s="215"/>
      <c r="D3" s="215"/>
      <c r="E3" s="215"/>
      <c r="F3" s="215"/>
    </row>
    <row r="5" spans="1:6">
      <c r="A5" s="216" t="s">
        <v>350</v>
      </c>
      <c r="B5" s="217" t="s">
        <v>351</v>
      </c>
      <c r="C5" s="217"/>
      <c r="D5" s="217"/>
      <c r="E5" s="217"/>
      <c r="F5" s="217"/>
    </row>
    <row r="6" spans="1:6">
      <c r="A6" s="216" t="s">
        <v>1198</v>
      </c>
      <c r="B6" s="218" t="s">
        <v>1199</v>
      </c>
      <c r="C6" s="218"/>
      <c r="D6" s="218"/>
      <c r="E6" s="218"/>
      <c r="F6" s="218"/>
    </row>
    <row r="7" spans="1:6">
      <c r="A7" s="216" t="s">
        <v>1060</v>
      </c>
      <c r="B7" s="218" t="s">
        <v>1200</v>
      </c>
      <c r="C7" s="218"/>
      <c r="D7" s="218"/>
      <c r="E7" s="218"/>
      <c r="F7" s="218"/>
    </row>
    <row r="8" spans="1:6">
      <c r="A8" s="216" t="s">
        <v>1201</v>
      </c>
      <c r="B8" s="218" t="s">
        <v>1202</v>
      </c>
      <c r="C8" s="218"/>
      <c r="D8" s="218"/>
      <c r="E8" s="218"/>
      <c r="F8" s="218"/>
    </row>
    <row r="9" spans="1:6">
      <c r="A9" s="219" t="s">
        <v>1203</v>
      </c>
      <c r="B9" s="220" t="s">
        <v>1204</v>
      </c>
      <c r="C9" s="220"/>
      <c r="D9" s="220"/>
      <c r="E9" s="220"/>
      <c r="F9" s="220"/>
    </row>
    <row r="10" spans="1:6" ht="15.75" customHeight="1">
      <c r="A10" s="221" t="s">
        <v>1205</v>
      </c>
      <c r="B10" s="222"/>
      <c r="C10" s="222"/>
      <c r="D10" s="222"/>
      <c r="E10" s="223"/>
      <c r="F10" s="224" t="s">
        <v>1206</v>
      </c>
    </row>
    <row r="11" spans="1:6" ht="15.75" customHeight="1">
      <c r="A11" s="225" t="s">
        <v>1207</v>
      </c>
      <c r="B11" s="226"/>
      <c r="C11" s="226"/>
      <c r="D11" s="226"/>
      <c r="E11" s="227"/>
      <c r="F11" s="228">
        <v>38965.199999999997</v>
      </c>
    </row>
    <row r="12" spans="1:6" ht="15.75" customHeight="1">
      <c r="A12" s="229" t="s">
        <v>1208</v>
      </c>
      <c r="B12" s="230"/>
      <c r="C12" s="230"/>
      <c r="D12" s="230"/>
      <c r="E12" s="231"/>
      <c r="F12" s="228">
        <f>F13+F20</f>
        <v>1500</v>
      </c>
    </row>
    <row r="13" spans="1:6" ht="15.75" customHeight="1">
      <c r="A13" s="232" t="s">
        <v>1209</v>
      </c>
      <c r="B13" s="230"/>
      <c r="C13" s="230"/>
      <c r="D13" s="230"/>
      <c r="E13" s="231"/>
      <c r="F13" s="228">
        <f>SUM(F15:F19)</f>
        <v>1500</v>
      </c>
    </row>
    <row r="14" spans="1:6" ht="15.75" customHeight="1">
      <c r="A14" s="233" t="s">
        <v>1210</v>
      </c>
      <c r="B14" s="234"/>
      <c r="C14" s="234"/>
      <c r="D14" s="234"/>
      <c r="E14" s="235"/>
      <c r="F14" s="228"/>
    </row>
    <row r="15" spans="1:6" ht="15.75" customHeight="1">
      <c r="A15" s="233" t="s">
        <v>1211</v>
      </c>
      <c r="B15" s="234"/>
      <c r="C15" s="234"/>
      <c r="D15" s="234"/>
      <c r="E15" s="235"/>
      <c r="F15" s="236">
        <v>0</v>
      </c>
    </row>
    <row r="16" spans="1:6" ht="33.75" customHeight="1">
      <c r="A16" s="233" t="s">
        <v>1212</v>
      </c>
      <c r="B16" s="234"/>
      <c r="C16" s="234"/>
      <c r="D16" s="234"/>
      <c r="E16" s="235"/>
      <c r="F16" s="236">
        <v>0</v>
      </c>
    </row>
    <row r="17" spans="1:6" ht="33" customHeight="1">
      <c r="A17" s="233" t="s">
        <v>1213</v>
      </c>
      <c r="B17" s="234"/>
      <c r="C17" s="234"/>
      <c r="D17" s="234"/>
      <c r="E17" s="235"/>
      <c r="F17" s="236">
        <v>0</v>
      </c>
    </row>
    <row r="18" spans="1:6">
      <c r="A18" s="233" t="s">
        <v>1214</v>
      </c>
      <c r="B18" s="234"/>
      <c r="C18" s="234"/>
      <c r="D18" s="234"/>
      <c r="E18" s="235"/>
      <c r="F18" s="236">
        <v>1500</v>
      </c>
    </row>
    <row r="19" spans="1:6" ht="31.5" customHeight="1">
      <c r="A19" s="233" t="s">
        <v>1215</v>
      </c>
      <c r="B19" s="234"/>
      <c r="C19" s="234"/>
      <c r="D19" s="234"/>
      <c r="E19" s="235"/>
      <c r="F19" s="236">
        <v>0</v>
      </c>
    </row>
    <row r="20" spans="1:6">
      <c r="A20" s="232" t="s">
        <v>1216</v>
      </c>
      <c r="B20" s="230"/>
      <c r="C20" s="230"/>
      <c r="D20" s="230"/>
      <c r="E20" s="231"/>
      <c r="F20" s="228">
        <v>0</v>
      </c>
    </row>
    <row r="21" spans="1:6" ht="15.75" customHeight="1">
      <c r="A21" s="229" t="s">
        <v>1217</v>
      </c>
      <c r="B21" s="230"/>
      <c r="C21" s="230"/>
      <c r="D21" s="230"/>
      <c r="E21" s="231"/>
      <c r="F21" s="228">
        <f>F22+F23</f>
        <v>2020.7</v>
      </c>
    </row>
    <row r="22" spans="1:6" ht="15.75" customHeight="1">
      <c r="A22" s="229" t="s">
        <v>1218</v>
      </c>
      <c r="B22" s="230"/>
      <c r="C22" s="230"/>
      <c r="D22" s="230"/>
      <c r="E22" s="231"/>
      <c r="F22" s="228">
        <v>2020.7</v>
      </c>
    </row>
    <row r="23" spans="1:6" ht="15.75" customHeight="1">
      <c r="A23" s="229" t="s">
        <v>1219</v>
      </c>
      <c r="B23" s="230"/>
      <c r="C23" s="230"/>
      <c r="D23" s="230"/>
      <c r="E23" s="231"/>
      <c r="F23" s="228">
        <v>0</v>
      </c>
    </row>
    <row r="24" spans="1:6" ht="15.75" customHeight="1">
      <c r="A24" s="229" t="s">
        <v>1220</v>
      </c>
      <c r="B24" s="230"/>
      <c r="C24" s="230"/>
      <c r="D24" s="230"/>
      <c r="E24" s="231"/>
      <c r="F24" s="228">
        <f>F11+F12-F21</f>
        <v>38444.5</v>
      </c>
    </row>
    <row r="25" spans="1:6" ht="15.75" customHeight="1">
      <c r="A25" s="229" t="s">
        <v>1221</v>
      </c>
      <c r="B25" s="230"/>
      <c r="C25" s="230"/>
      <c r="D25" s="230"/>
      <c r="E25" s="231"/>
      <c r="F25" s="228">
        <v>0</v>
      </c>
    </row>
    <row r="26" spans="1:6">
      <c r="A26" s="237" t="s">
        <v>1222</v>
      </c>
      <c r="B26" s="237"/>
      <c r="C26" s="237"/>
      <c r="D26" s="237"/>
      <c r="E26" s="237"/>
      <c r="F26" s="237"/>
    </row>
    <row r="27" spans="1:6" ht="63" customHeight="1">
      <c r="A27" s="238" t="s">
        <v>1067</v>
      </c>
      <c r="B27" s="239" t="s">
        <v>1223</v>
      </c>
      <c r="C27" s="239" t="s">
        <v>1224</v>
      </c>
      <c r="D27" s="239" t="s">
        <v>1225</v>
      </c>
      <c r="E27" s="240" t="s">
        <v>1226</v>
      </c>
      <c r="F27" s="240" t="s">
        <v>1227</v>
      </c>
    </row>
    <row r="28" spans="1:6" s="243" customFormat="1" ht="14.25">
      <c r="A28" s="241" t="s">
        <v>1076</v>
      </c>
      <c r="B28" s="242" t="s">
        <v>1228</v>
      </c>
      <c r="C28" s="242" t="s">
        <v>1228</v>
      </c>
      <c r="D28" s="242" t="s">
        <v>1228</v>
      </c>
      <c r="E28" s="228">
        <v>2020.7</v>
      </c>
      <c r="F28" s="228">
        <v>111349.2</v>
      </c>
    </row>
    <row r="29" spans="1:6" s="243" customFormat="1" ht="14.25">
      <c r="A29" s="241" t="s">
        <v>1105</v>
      </c>
      <c r="B29" s="242" t="s">
        <v>1228</v>
      </c>
      <c r="C29" s="242" t="s">
        <v>1228</v>
      </c>
      <c r="D29" s="242" t="s">
        <v>1228</v>
      </c>
      <c r="E29" s="228">
        <v>2020.7</v>
      </c>
      <c r="F29" s="228">
        <v>111349.2</v>
      </c>
    </row>
    <row r="30" spans="1:6" s="243" customFormat="1" ht="25.5">
      <c r="A30" s="241" t="s">
        <v>1107</v>
      </c>
      <c r="B30" s="242" t="s">
        <v>1106</v>
      </c>
      <c r="C30" s="242" t="s">
        <v>1228</v>
      </c>
      <c r="D30" s="242" t="s">
        <v>1228</v>
      </c>
      <c r="E30" s="228">
        <v>1770.7</v>
      </c>
      <c r="F30" s="228">
        <v>0</v>
      </c>
    </row>
    <row r="31" spans="1:6" s="243" customFormat="1" ht="25.5">
      <c r="A31" s="241" t="s">
        <v>1143</v>
      </c>
      <c r="B31" s="242" t="s">
        <v>1106</v>
      </c>
      <c r="C31" s="242" t="s">
        <v>606</v>
      </c>
      <c r="D31" s="242" t="s">
        <v>1228</v>
      </c>
      <c r="E31" s="228">
        <v>1770.7</v>
      </c>
      <c r="F31" s="228">
        <v>0</v>
      </c>
    </row>
    <row r="32" spans="1:6" s="243" customFormat="1" ht="25.5">
      <c r="A32" s="241" t="s">
        <v>1155</v>
      </c>
      <c r="B32" s="242" t="s">
        <v>1106</v>
      </c>
      <c r="C32" s="242" t="s">
        <v>1154</v>
      </c>
      <c r="D32" s="242" t="s">
        <v>1228</v>
      </c>
      <c r="E32" s="228">
        <v>1770.7</v>
      </c>
      <c r="F32" s="228">
        <v>0</v>
      </c>
    </row>
    <row r="33" spans="1:6" ht="25.5">
      <c r="A33" s="244" t="s">
        <v>1155</v>
      </c>
      <c r="B33" s="245" t="s">
        <v>1106</v>
      </c>
      <c r="C33" s="245" t="s">
        <v>1154</v>
      </c>
      <c r="D33" s="245" t="s">
        <v>1157</v>
      </c>
      <c r="E33" s="236">
        <v>1770.7</v>
      </c>
      <c r="F33" s="236">
        <v>0</v>
      </c>
    </row>
    <row r="34" spans="1:6" s="243" customFormat="1" ht="25.5">
      <c r="A34" s="241" t="s">
        <v>1158</v>
      </c>
      <c r="B34" s="242" t="s">
        <v>1149</v>
      </c>
      <c r="C34" s="242" t="s">
        <v>1228</v>
      </c>
      <c r="D34" s="242" t="s">
        <v>1228</v>
      </c>
      <c r="E34" s="228">
        <v>0</v>
      </c>
      <c r="F34" s="228">
        <v>107278</v>
      </c>
    </row>
    <row r="35" spans="1:6" s="243" customFormat="1" ht="14.25">
      <c r="A35" s="241" t="s">
        <v>1160</v>
      </c>
      <c r="B35" s="242" t="s">
        <v>1149</v>
      </c>
      <c r="C35" s="242" t="s">
        <v>502</v>
      </c>
      <c r="D35" s="242" t="s">
        <v>1228</v>
      </c>
      <c r="E35" s="228">
        <v>0</v>
      </c>
      <c r="F35" s="228">
        <v>107278</v>
      </c>
    </row>
    <row r="36" spans="1:6" s="243" customFormat="1" ht="14.25">
      <c r="A36" s="241" t="s">
        <v>1116</v>
      </c>
      <c r="B36" s="242" t="s">
        <v>1149</v>
      </c>
      <c r="C36" s="242" t="s">
        <v>1165</v>
      </c>
      <c r="D36" s="242" t="s">
        <v>1228</v>
      </c>
      <c r="E36" s="228">
        <v>0</v>
      </c>
      <c r="F36" s="228">
        <v>107278</v>
      </c>
    </row>
    <row r="37" spans="1:6" s="243" customFormat="1" ht="14.25">
      <c r="A37" s="241" t="s">
        <v>1166</v>
      </c>
      <c r="B37" s="242" t="s">
        <v>1149</v>
      </c>
      <c r="C37" s="242" t="s">
        <v>1165</v>
      </c>
      <c r="D37" s="242" t="s">
        <v>1118</v>
      </c>
      <c r="E37" s="228">
        <v>0</v>
      </c>
      <c r="F37" s="228">
        <v>107278</v>
      </c>
    </row>
    <row r="38" spans="1:6" ht="51">
      <c r="A38" s="244" t="s">
        <v>1171</v>
      </c>
      <c r="B38" s="245" t="s">
        <v>1149</v>
      </c>
      <c r="C38" s="245" t="s">
        <v>1165</v>
      </c>
      <c r="D38" s="245" t="s">
        <v>1120</v>
      </c>
      <c r="E38" s="236">
        <v>0</v>
      </c>
      <c r="F38" s="236">
        <v>104916.4</v>
      </c>
    </row>
    <row r="39" spans="1:6">
      <c r="A39" s="244" t="s">
        <v>1173</v>
      </c>
      <c r="B39" s="245" t="s">
        <v>1149</v>
      </c>
      <c r="C39" s="245" t="s">
        <v>1165</v>
      </c>
      <c r="D39" s="245" t="s">
        <v>1157</v>
      </c>
      <c r="E39" s="236">
        <v>0</v>
      </c>
      <c r="F39" s="236">
        <v>2361.6</v>
      </c>
    </row>
    <row r="40" spans="1:6" s="243" customFormat="1" ht="14.25">
      <c r="A40" s="241" t="s">
        <v>1178</v>
      </c>
      <c r="B40" s="242" t="s">
        <v>1159</v>
      </c>
      <c r="C40" s="242" t="s">
        <v>1228</v>
      </c>
      <c r="D40" s="242" t="s">
        <v>1228</v>
      </c>
      <c r="E40" s="228">
        <v>250</v>
      </c>
      <c r="F40" s="228">
        <v>4071.1</v>
      </c>
    </row>
    <row r="41" spans="1:6" s="243" customFormat="1" ht="14.25">
      <c r="A41" s="241" t="s">
        <v>1180</v>
      </c>
      <c r="B41" s="242" t="s">
        <v>1159</v>
      </c>
      <c r="C41" s="242" t="s">
        <v>448</v>
      </c>
      <c r="D41" s="242" t="s">
        <v>1228</v>
      </c>
      <c r="E41" s="228">
        <v>250</v>
      </c>
      <c r="F41" s="228">
        <v>4071.1</v>
      </c>
    </row>
    <row r="42" spans="1:6" s="243" customFormat="1" ht="14.25">
      <c r="A42" s="241" t="s">
        <v>1182</v>
      </c>
      <c r="B42" s="242" t="s">
        <v>1159</v>
      </c>
      <c r="C42" s="242" t="s">
        <v>450</v>
      </c>
      <c r="D42" s="242" t="s">
        <v>1228</v>
      </c>
      <c r="E42" s="228">
        <v>250</v>
      </c>
      <c r="F42" s="228">
        <v>4071.1</v>
      </c>
    </row>
    <row r="43" spans="1:6" s="243" customFormat="1" ht="14.25">
      <c r="A43" s="241" t="s">
        <v>1180</v>
      </c>
      <c r="B43" s="242" t="s">
        <v>1159</v>
      </c>
      <c r="C43" s="242" t="s">
        <v>450</v>
      </c>
      <c r="D43" s="242" t="s">
        <v>608</v>
      </c>
      <c r="E43" s="228">
        <v>250</v>
      </c>
      <c r="F43" s="228">
        <v>4071.1</v>
      </c>
    </row>
    <row r="44" spans="1:6" ht="38.25">
      <c r="A44" s="244" t="s">
        <v>1229</v>
      </c>
      <c r="B44" s="245" t="s">
        <v>1159</v>
      </c>
      <c r="C44" s="245" t="s">
        <v>450</v>
      </c>
      <c r="D44" s="245" t="s">
        <v>1185</v>
      </c>
      <c r="E44" s="236">
        <v>250</v>
      </c>
      <c r="F44" s="236">
        <v>17.100000000000001</v>
      </c>
    </row>
    <row r="45" spans="1:6">
      <c r="A45" s="244" t="s">
        <v>1189</v>
      </c>
      <c r="B45" s="245" t="s">
        <v>1159</v>
      </c>
      <c r="C45" s="245" t="s">
        <v>450</v>
      </c>
      <c r="D45" s="245" t="s">
        <v>1188</v>
      </c>
      <c r="E45" s="236">
        <v>0</v>
      </c>
      <c r="F45" s="236">
        <v>4054</v>
      </c>
    </row>
    <row r="46" spans="1:6">
      <c r="E46" s="246"/>
    </row>
    <row r="48" spans="1:6">
      <c r="A48" s="184" t="s">
        <v>1230</v>
      </c>
      <c r="E48" s="247" t="s">
        <v>1231</v>
      </c>
      <c r="F48" s="247"/>
    </row>
    <row r="50" spans="1:6">
      <c r="A50" s="184" t="s">
        <v>1232</v>
      </c>
      <c r="E50" s="192" t="s">
        <v>1233</v>
      </c>
      <c r="F50" s="192"/>
    </row>
  </sheetData>
  <mergeCells count="27"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  <mergeCell ref="A14:E14"/>
    <mergeCell ref="A15:E15"/>
    <mergeCell ref="A16:E16"/>
    <mergeCell ref="A17:E17"/>
    <mergeCell ref="A19:E19"/>
    <mergeCell ref="A26:F26"/>
    <mergeCell ref="E48:F48"/>
    <mergeCell ref="E50:F50"/>
    <mergeCell ref="A18:E18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C0BE8-7C80-41A9-98E1-E355494AAD36}">
  <dimension ref="A1:J15"/>
  <sheetViews>
    <sheetView workbookViewId="0">
      <selection activeCell="E9" sqref="E9"/>
    </sheetView>
  </sheetViews>
  <sheetFormatPr defaultRowHeight="15"/>
  <cols>
    <col min="1" max="1" width="27.42578125" style="184" bestFit="1" customWidth="1"/>
    <col min="2" max="4" width="9.140625" style="184"/>
    <col min="5" max="5" width="45.7109375" style="184" bestFit="1" customWidth="1"/>
    <col min="6" max="6" width="15.42578125" style="184" customWidth="1"/>
    <col min="7" max="7" width="16.42578125" style="184" bestFit="1" customWidth="1"/>
    <col min="8" max="8" width="16" style="184" bestFit="1" customWidth="1"/>
    <col min="9" max="9" width="12.42578125" style="184" bestFit="1" customWidth="1"/>
    <col min="10" max="10" width="13.7109375" style="184" customWidth="1"/>
    <col min="11" max="16384" width="9.140625" style="184"/>
  </cols>
  <sheetData>
    <row r="1" spans="1:10" ht="15" customHeight="1">
      <c r="C1" s="248"/>
      <c r="E1" s="249" t="s">
        <v>1234</v>
      </c>
      <c r="F1" s="249"/>
      <c r="G1" s="249"/>
      <c r="H1" s="249"/>
    </row>
    <row r="2" spans="1:10">
      <c r="C2" s="248"/>
      <c r="E2" s="250"/>
      <c r="F2" s="250"/>
      <c r="G2" s="250"/>
      <c r="H2" s="250"/>
    </row>
    <row r="3" spans="1:10" ht="15" customHeight="1">
      <c r="A3" s="215" t="s">
        <v>1235</v>
      </c>
      <c r="B3" s="215"/>
      <c r="C3" s="215"/>
      <c r="D3" s="215"/>
      <c r="E3" s="215"/>
      <c r="F3" s="215"/>
      <c r="G3" s="215"/>
      <c r="H3" s="215"/>
    </row>
    <row r="4" spans="1:10" ht="15" customHeight="1">
      <c r="A4" s="251"/>
      <c r="B4" s="251"/>
      <c r="C4" s="251"/>
      <c r="D4" s="251"/>
      <c r="E4" s="251"/>
      <c r="F4" s="251"/>
      <c r="G4" s="251"/>
      <c r="H4" s="251"/>
    </row>
    <row r="5" spans="1:10" ht="15" customHeight="1">
      <c r="A5" s="252"/>
      <c r="B5" s="252"/>
      <c r="C5" s="252"/>
      <c r="D5" s="252"/>
      <c r="E5" s="251" t="s">
        <v>1236</v>
      </c>
      <c r="F5" s="252"/>
      <c r="G5" s="252"/>
      <c r="H5" s="252"/>
    </row>
    <row r="6" spans="1:10" ht="15" customHeight="1">
      <c r="A6" s="251"/>
      <c r="B6" s="251"/>
      <c r="C6" s="251"/>
      <c r="D6" s="251"/>
      <c r="E6" s="251"/>
      <c r="F6" s="251"/>
      <c r="G6" s="251"/>
      <c r="H6" s="251"/>
    </row>
    <row r="7" spans="1:10" ht="15" customHeight="1">
      <c r="B7" s="252"/>
      <c r="C7" s="252"/>
      <c r="D7" s="252"/>
      <c r="E7" s="251" t="s">
        <v>1197</v>
      </c>
      <c r="F7" s="252"/>
      <c r="G7" s="252"/>
      <c r="H7" s="252"/>
    </row>
    <row r="8" spans="1:10" ht="15" customHeight="1"/>
    <row r="9" spans="1:10" ht="15" customHeight="1">
      <c r="A9" s="252" t="s">
        <v>1237</v>
      </c>
      <c r="B9" s="253"/>
      <c r="C9" s="253"/>
      <c r="D9" s="253"/>
      <c r="E9" s="254" t="s">
        <v>351</v>
      </c>
      <c r="F9" s="255"/>
      <c r="G9" s="255"/>
      <c r="H9" s="253"/>
    </row>
    <row r="10" spans="1:10" ht="15" customHeight="1">
      <c r="A10" s="253" t="s">
        <v>352</v>
      </c>
      <c r="B10" s="253"/>
      <c r="C10" s="253"/>
      <c r="D10" s="253"/>
      <c r="E10" s="248" t="s">
        <v>353</v>
      </c>
      <c r="F10" s="253"/>
      <c r="G10" s="253"/>
      <c r="H10" s="253"/>
    </row>
    <row r="11" spans="1:10" ht="15" customHeight="1">
      <c r="A11" s="253" t="s">
        <v>358</v>
      </c>
      <c r="B11" s="253"/>
      <c r="C11" s="253"/>
      <c r="D11" s="253"/>
      <c r="E11" s="188">
        <v>2024</v>
      </c>
      <c r="F11" s="253"/>
      <c r="G11" s="253"/>
      <c r="H11" s="253"/>
    </row>
    <row r="12" spans="1:10" ht="15" customHeight="1">
      <c r="A12" s="253" t="s">
        <v>1238</v>
      </c>
      <c r="B12" s="253"/>
      <c r="C12" s="253"/>
      <c r="D12" s="253"/>
      <c r="E12" s="253"/>
      <c r="F12" s="253"/>
      <c r="G12" s="253"/>
      <c r="H12" s="253"/>
    </row>
    <row r="13" spans="1:10" ht="15" customHeight="1"/>
    <row r="14" spans="1:10" ht="63.75">
      <c r="A14" s="256" t="s">
        <v>1239</v>
      </c>
      <c r="B14" s="257"/>
      <c r="C14" s="257"/>
      <c r="D14" s="257"/>
      <c r="E14" s="257"/>
      <c r="F14" s="258"/>
      <c r="G14" s="259" t="s">
        <v>1240</v>
      </c>
      <c r="H14" s="260" t="s">
        <v>1241</v>
      </c>
      <c r="I14" s="260" t="s">
        <v>1209</v>
      </c>
      <c r="J14" s="260" t="s">
        <v>1216</v>
      </c>
    </row>
    <row r="15" spans="1:10" ht="15" customHeight="1">
      <c r="A15" s="261" t="s">
        <v>1242</v>
      </c>
      <c r="B15" s="262"/>
      <c r="C15" s="262"/>
      <c r="D15" s="262"/>
      <c r="E15" s="262"/>
      <c r="F15" s="263"/>
      <c r="G15" s="264">
        <v>0.1</v>
      </c>
      <c r="H15" s="265">
        <v>0</v>
      </c>
      <c r="I15" s="266">
        <v>0</v>
      </c>
      <c r="J15" s="266">
        <v>0</v>
      </c>
    </row>
  </sheetData>
  <mergeCells count="4">
    <mergeCell ref="A14:F14"/>
    <mergeCell ref="E1:H1"/>
    <mergeCell ref="A3:H3"/>
    <mergeCell ref="A15:F1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06F8-F86A-4B4B-ACA5-E9B5D6EDF0E3}">
  <dimension ref="A1:N59"/>
  <sheetViews>
    <sheetView topLeftCell="A25" workbookViewId="0">
      <selection activeCell="A41" sqref="A41:M43"/>
    </sheetView>
  </sheetViews>
  <sheetFormatPr defaultColWidth="9.140625" defaultRowHeight="15"/>
  <cols>
    <col min="1" max="1" width="6.140625" style="184" bestFit="1" customWidth="1"/>
    <col min="2" max="2" width="14.5703125" style="184" bestFit="1" customWidth="1"/>
    <col min="3" max="3" width="40.7109375" style="184" bestFit="1" customWidth="1"/>
    <col min="4" max="8" width="15.7109375" style="184" customWidth="1"/>
    <col min="9" max="9" width="13.7109375" style="184" customWidth="1"/>
    <col min="10" max="11" width="12.85546875" style="184" customWidth="1"/>
    <col min="12" max="12" width="11.42578125" style="184" customWidth="1"/>
    <col min="13" max="13" width="30.28515625" style="184" customWidth="1"/>
    <col min="14" max="16384" width="9.140625" style="184"/>
  </cols>
  <sheetData>
    <row r="1" spans="1:14" ht="46.5" customHeight="1">
      <c r="E1" s="213" t="s">
        <v>1243</v>
      </c>
      <c r="F1" s="213"/>
      <c r="G1" s="213"/>
      <c r="H1" s="213"/>
      <c r="I1" s="213"/>
      <c r="J1" s="213"/>
      <c r="K1" s="213"/>
      <c r="L1" s="213"/>
      <c r="M1" s="213"/>
      <c r="N1" s="267"/>
    </row>
    <row r="2" spans="1:14" ht="31.5" customHeight="1">
      <c r="C2" s="214" t="s">
        <v>1244</v>
      </c>
      <c r="D2" s="214"/>
      <c r="E2" s="214"/>
      <c r="F2" s="214"/>
      <c r="G2" s="214"/>
      <c r="H2" s="214"/>
      <c r="I2" s="214"/>
      <c r="J2" s="214"/>
      <c r="K2" s="214"/>
      <c r="L2" s="214"/>
    </row>
    <row r="3" spans="1:14">
      <c r="C3" s="215" t="s">
        <v>1197</v>
      </c>
      <c r="D3" s="215"/>
      <c r="E3" s="215"/>
      <c r="F3" s="215"/>
      <c r="G3" s="215"/>
      <c r="H3" s="215"/>
      <c r="I3" s="215"/>
      <c r="J3" s="215"/>
      <c r="K3" s="215"/>
      <c r="L3" s="215"/>
    </row>
    <row r="5" spans="1:14" ht="15" customHeight="1">
      <c r="A5" s="216" t="s">
        <v>350</v>
      </c>
      <c r="C5" s="268" t="s">
        <v>1055</v>
      </c>
      <c r="D5" s="268"/>
      <c r="E5" s="268"/>
      <c r="F5" s="268"/>
      <c r="G5" s="268"/>
      <c r="H5" s="268"/>
      <c r="I5" s="268"/>
      <c r="J5" s="268"/>
      <c r="K5" s="268"/>
      <c r="L5" s="268"/>
      <c r="M5" s="269"/>
    </row>
    <row r="6" spans="1:14" ht="15" customHeight="1">
      <c r="A6" s="270" t="s">
        <v>1245</v>
      </c>
      <c r="B6" s="270"/>
      <c r="C6" s="271" t="s">
        <v>1246</v>
      </c>
      <c r="D6" s="271"/>
      <c r="E6" s="271"/>
      <c r="F6" s="271"/>
      <c r="G6" s="271"/>
      <c r="H6" s="271"/>
      <c r="I6" s="271"/>
      <c r="J6" s="271"/>
      <c r="K6" s="271"/>
      <c r="L6" s="271"/>
    </row>
    <row r="7" spans="1:14" ht="14.45" customHeight="1">
      <c r="A7" s="216" t="s">
        <v>1247</v>
      </c>
      <c r="C7" s="192" t="s">
        <v>1199</v>
      </c>
      <c r="D7" s="192"/>
      <c r="E7" s="192"/>
      <c r="F7" s="192"/>
      <c r="G7" s="192"/>
      <c r="H7" s="192"/>
      <c r="I7" s="192"/>
      <c r="J7" s="192"/>
      <c r="K7" s="192"/>
      <c r="L7" s="192"/>
    </row>
    <row r="8" spans="1:14" ht="15" customHeight="1">
      <c r="A8" s="216" t="s">
        <v>1060</v>
      </c>
      <c r="C8" s="192" t="s">
        <v>1200</v>
      </c>
      <c r="D8" s="192"/>
      <c r="E8" s="192"/>
      <c r="F8" s="192"/>
      <c r="G8" s="192"/>
      <c r="H8" s="192"/>
      <c r="I8" s="192"/>
      <c r="J8" s="192"/>
      <c r="K8" s="192"/>
      <c r="L8" s="192"/>
    </row>
    <row r="9" spans="1:14" ht="15" customHeight="1">
      <c r="A9" s="216" t="s">
        <v>1201</v>
      </c>
      <c r="C9" s="192" t="s">
        <v>1248</v>
      </c>
      <c r="D9" s="192"/>
      <c r="E9" s="192"/>
      <c r="F9" s="192"/>
      <c r="G9" s="192"/>
      <c r="H9" s="192"/>
      <c r="I9" s="192"/>
      <c r="J9" s="192"/>
      <c r="K9" s="192"/>
      <c r="L9" s="192"/>
    </row>
    <row r="11" spans="1:14" ht="15" customHeight="1">
      <c r="A11" s="272" t="s">
        <v>1249</v>
      </c>
      <c r="B11" s="273" t="s">
        <v>1250</v>
      </c>
      <c r="C11" s="274" t="s">
        <v>1067</v>
      </c>
      <c r="D11" s="274" t="s">
        <v>1251</v>
      </c>
      <c r="E11" s="275" t="s">
        <v>1252</v>
      </c>
      <c r="F11" s="276"/>
      <c r="G11" s="277"/>
      <c r="H11" s="274" t="s">
        <v>1253</v>
      </c>
      <c r="I11" s="275" t="s">
        <v>1254</v>
      </c>
      <c r="J11" s="276"/>
      <c r="K11" s="277"/>
      <c r="L11" s="274" t="s">
        <v>1255</v>
      </c>
      <c r="M11" s="272" t="s">
        <v>1256</v>
      </c>
      <c r="N11" s="278"/>
    </row>
    <row r="12" spans="1:14" ht="38.25">
      <c r="A12" s="272"/>
      <c r="B12" s="279"/>
      <c r="C12" s="274"/>
      <c r="D12" s="272"/>
      <c r="E12" s="259" t="s">
        <v>1257</v>
      </c>
      <c r="F12" s="259" t="s">
        <v>1258</v>
      </c>
      <c r="G12" s="259" t="s">
        <v>1259</v>
      </c>
      <c r="H12" s="272"/>
      <c r="I12" s="259" t="s">
        <v>1257</v>
      </c>
      <c r="J12" s="259" t="s">
        <v>1258</v>
      </c>
      <c r="K12" s="259" t="s">
        <v>1259</v>
      </c>
      <c r="L12" s="274"/>
      <c r="M12" s="272"/>
      <c r="N12" s="278"/>
    </row>
    <row r="13" spans="1:14">
      <c r="A13" s="280" t="s">
        <v>1260</v>
      </c>
      <c r="B13" s="281">
        <v>1</v>
      </c>
      <c r="C13" s="281">
        <v>2</v>
      </c>
      <c r="D13" s="281">
        <v>3</v>
      </c>
      <c r="E13" s="281">
        <v>4</v>
      </c>
      <c r="F13" s="281">
        <v>5</v>
      </c>
      <c r="G13" s="281">
        <v>6</v>
      </c>
      <c r="H13" s="281">
        <v>7</v>
      </c>
      <c r="I13" s="281">
        <v>8</v>
      </c>
      <c r="J13" s="281">
        <v>9</v>
      </c>
      <c r="K13" s="281">
        <v>10</v>
      </c>
      <c r="L13" s="281">
        <v>11</v>
      </c>
      <c r="M13" s="281">
        <v>12</v>
      </c>
      <c r="N13" s="278"/>
    </row>
    <row r="14" spans="1:14">
      <c r="A14" s="272" t="s">
        <v>1261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8"/>
    </row>
    <row r="15" spans="1:14">
      <c r="A15" s="280">
        <v>1</v>
      </c>
      <c r="B15" s="242" t="s">
        <v>1228</v>
      </c>
      <c r="C15" s="282" t="s">
        <v>1105</v>
      </c>
      <c r="D15" s="283">
        <v>94534.399999999994</v>
      </c>
      <c r="E15" s="284">
        <v>94301.5</v>
      </c>
      <c r="F15" s="284">
        <v>232.9</v>
      </c>
      <c r="G15" s="284">
        <v>0</v>
      </c>
      <c r="H15" s="284">
        <v>0</v>
      </c>
      <c r="I15" s="284">
        <v>0</v>
      </c>
      <c r="J15" s="284">
        <v>0</v>
      </c>
      <c r="K15" s="284">
        <v>0</v>
      </c>
      <c r="L15" s="284">
        <v>0</v>
      </c>
      <c r="M15" s="285" t="s">
        <v>1262</v>
      </c>
      <c r="N15" s="278"/>
    </row>
    <row r="16" spans="1:14">
      <c r="A16" s="280">
        <v>2</v>
      </c>
      <c r="B16" s="242" t="s">
        <v>1263</v>
      </c>
      <c r="C16" s="282" t="s">
        <v>1107</v>
      </c>
      <c r="D16" s="283">
        <v>87972.4</v>
      </c>
      <c r="E16" s="284">
        <v>87972.4</v>
      </c>
      <c r="F16" s="284">
        <v>0</v>
      </c>
      <c r="G16" s="284">
        <v>0</v>
      </c>
      <c r="H16" s="284">
        <v>0</v>
      </c>
      <c r="I16" s="284">
        <v>0</v>
      </c>
      <c r="J16" s="284">
        <v>0</v>
      </c>
      <c r="K16" s="284">
        <v>0</v>
      </c>
      <c r="L16" s="284">
        <v>0</v>
      </c>
      <c r="M16" s="285" t="s">
        <v>1262</v>
      </c>
      <c r="N16" s="278"/>
    </row>
    <row r="17" spans="1:14">
      <c r="A17" s="280">
        <v>3</v>
      </c>
      <c r="B17" s="242" t="s">
        <v>1264</v>
      </c>
      <c r="C17" s="282" t="s">
        <v>1110</v>
      </c>
      <c r="D17" s="283">
        <v>34644.199999999997</v>
      </c>
      <c r="E17" s="284">
        <v>34644.199999999997</v>
      </c>
      <c r="F17" s="284">
        <v>0</v>
      </c>
      <c r="G17" s="284">
        <v>0</v>
      </c>
      <c r="H17" s="284">
        <v>0</v>
      </c>
      <c r="I17" s="284">
        <v>0</v>
      </c>
      <c r="J17" s="284">
        <v>0</v>
      </c>
      <c r="K17" s="284">
        <v>0</v>
      </c>
      <c r="L17" s="284">
        <v>0</v>
      </c>
      <c r="M17" s="285" t="s">
        <v>1262</v>
      </c>
      <c r="N17" s="278"/>
    </row>
    <row r="18" spans="1:14">
      <c r="A18" s="280">
        <v>4</v>
      </c>
      <c r="B18" s="245" t="s">
        <v>1265</v>
      </c>
      <c r="C18" s="286" t="s">
        <v>1111</v>
      </c>
      <c r="D18" s="287">
        <v>30014.5</v>
      </c>
      <c r="E18" s="288">
        <v>30014.5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9"/>
      <c r="N18" s="278"/>
    </row>
    <row r="19" spans="1:14">
      <c r="A19" s="280">
        <v>5</v>
      </c>
      <c r="B19" s="245" t="s">
        <v>1266</v>
      </c>
      <c r="C19" s="286" t="s">
        <v>1113</v>
      </c>
      <c r="D19" s="287">
        <v>3331.7</v>
      </c>
      <c r="E19" s="288">
        <v>3331.7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8">
        <v>0</v>
      </c>
      <c r="L19" s="288">
        <v>0</v>
      </c>
      <c r="M19" s="289"/>
      <c r="N19" s="278"/>
    </row>
    <row r="20" spans="1:14" ht="38.25">
      <c r="A20" s="280">
        <v>6</v>
      </c>
      <c r="B20" s="245" t="s">
        <v>1267</v>
      </c>
      <c r="C20" s="286" t="s">
        <v>1114</v>
      </c>
      <c r="D20" s="287">
        <v>1298</v>
      </c>
      <c r="E20" s="288">
        <v>1298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9"/>
      <c r="N20" s="278"/>
    </row>
    <row r="21" spans="1:14">
      <c r="A21" s="280">
        <v>7</v>
      </c>
      <c r="B21" s="242" t="s">
        <v>1268</v>
      </c>
      <c r="C21" s="282" t="s">
        <v>1123</v>
      </c>
      <c r="D21" s="283">
        <v>22374.7</v>
      </c>
      <c r="E21" s="284">
        <v>22374.7</v>
      </c>
      <c r="F21" s="284">
        <v>0</v>
      </c>
      <c r="G21" s="284">
        <v>0</v>
      </c>
      <c r="H21" s="284">
        <v>0</v>
      </c>
      <c r="I21" s="284">
        <v>0</v>
      </c>
      <c r="J21" s="284">
        <v>0</v>
      </c>
      <c r="K21" s="284">
        <v>0</v>
      </c>
      <c r="L21" s="284">
        <v>0</v>
      </c>
      <c r="M21" s="285" t="s">
        <v>1262</v>
      </c>
      <c r="N21" s="278"/>
    </row>
    <row r="22" spans="1:14">
      <c r="A22" s="280">
        <v>8</v>
      </c>
      <c r="B22" s="242" t="s">
        <v>1269</v>
      </c>
      <c r="C22" s="282" t="s">
        <v>1116</v>
      </c>
      <c r="D22" s="283">
        <v>22374.7</v>
      </c>
      <c r="E22" s="284">
        <v>22374.7</v>
      </c>
      <c r="F22" s="284">
        <v>0</v>
      </c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M22" s="285" t="s">
        <v>1262</v>
      </c>
      <c r="N22" s="278"/>
    </row>
    <row r="23" spans="1:14">
      <c r="A23" s="280">
        <v>9</v>
      </c>
      <c r="B23" s="245" t="s">
        <v>1270</v>
      </c>
      <c r="C23" s="286" t="s">
        <v>1117</v>
      </c>
      <c r="D23" s="287">
        <v>22374.7</v>
      </c>
      <c r="E23" s="288">
        <v>22374.7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9"/>
      <c r="N23" s="278"/>
    </row>
    <row r="24" spans="1:14" ht="25.5">
      <c r="A24" s="280">
        <v>10</v>
      </c>
      <c r="B24" s="242" t="s">
        <v>1271</v>
      </c>
      <c r="C24" s="282" t="s">
        <v>1127</v>
      </c>
      <c r="D24" s="283">
        <v>24639.8</v>
      </c>
      <c r="E24" s="284">
        <v>24639.8</v>
      </c>
      <c r="F24" s="284">
        <v>0</v>
      </c>
      <c r="G24" s="284">
        <v>0</v>
      </c>
      <c r="H24" s="284">
        <v>0</v>
      </c>
      <c r="I24" s="284">
        <v>0</v>
      </c>
      <c r="J24" s="284">
        <v>0</v>
      </c>
      <c r="K24" s="284">
        <v>0</v>
      </c>
      <c r="L24" s="284">
        <v>0</v>
      </c>
      <c r="M24" s="285" t="s">
        <v>1262</v>
      </c>
      <c r="N24" s="278"/>
    </row>
    <row r="25" spans="1:14">
      <c r="A25" s="280">
        <v>11</v>
      </c>
      <c r="B25" s="242" t="s">
        <v>1272</v>
      </c>
      <c r="C25" s="282" t="s">
        <v>1128</v>
      </c>
      <c r="D25" s="283">
        <v>24639.8</v>
      </c>
      <c r="E25" s="284">
        <v>24639.8</v>
      </c>
      <c r="F25" s="284">
        <v>0</v>
      </c>
      <c r="G25" s="284">
        <v>0</v>
      </c>
      <c r="H25" s="284">
        <v>0</v>
      </c>
      <c r="I25" s="284">
        <v>0</v>
      </c>
      <c r="J25" s="284">
        <v>0</v>
      </c>
      <c r="K25" s="284">
        <v>0</v>
      </c>
      <c r="L25" s="284">
        <v>0</v>
      </c>
      <c r="M25" s="285" t="s">
        <v>1262</v>
      </c>
      <c r="N25" s="278"/>
    </row>
    <row r="26" spans="1:14">
      <c r="A26" s="280">
        <v>12</v>
      </c>
      <c r="B26" s="245" t="s">
        <v>1273</v>
      </c>
      <c r="C26" s="286" t="s">
        <v>1141</v>
      </c>
      <c r="D26" s="287">
        <v>24639.8</v>
      </c>
      <c r="E26" s="288">
        <v>24639.8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9"/>
      <c r="N26" s="278"/>
    </row>
    <row r="27" spans="1:14" ht="25.5">
      <c r="A27" s="280">
        <v>13</v>
      </c>
      <c r="B27" s="242" t="s">
        <v>1274</v>
      </c>
      <c r="C27" s="282" t="s">
        <v>1143</v>
      </c>
      <c r="D27" s="283">
        <v>6313.7</v>
      </c>
      <c r="E27" s="284">
        <v>6313.7</v>
      </c>
      <c r="F27" s="284">
        <v>0</v>
      </c>
      <c r="G27" s="284">
        <v>0</v>
      </c>
      <c r="H27" s="284">
        <v>0</v>
      </c>
      <c r="I27" s="284">
        <v>0</v>
      </c>
      <c r="J27" s="284">
        <v>0</v>
      </c>
      <c r="K27" s="284">
        <v>0</v>
      </c>
      <c r="L27" s="284">
        <v>0</v>
      </c>
      <c r="M27" s="285" t="s">
        <v>1262</v>
      </c>
      <c r="N27" s="278"/>
    </row>
    <row r="28" spans="1:14" ht="25.5">
      <c r="A28" s="280">
        <v>14</v>
      </c>
      <c r="B28" s="242" t="s">
        <v>1275</v>
      </c>
      <c r="C28" s="282" t="s">
        <v>1147</v>
      </c>
      <c r="D28" s="283">
        <v>6313.7</v>
      </c>
      <c r="E28" s="284">
        <v>6313.7</v>
      </c>
      <c r="F28" s="284">
        <v>0</v>
      </c>
      <c r="G28" s="284">
        <v>0</v>
      </c>
      <c r="H28" s="284">
        <v>0</v>
      </c>
      <c r="I28" s="284">
        <v>0</v>
      </c>
      <c r="J28" s="284">
        <v>0</v>
      </c>
      <c r="K28" s="284">
        <v>0</v>
      </c>
      <c r="L28" s="284">
        <v>0</v>
      </c>
      <c r="M28" s="285" t="s">
        <v>1262</v>
      </c>
      <c r="N28" s="278"/>
    </row>
    <row r="29" spans="1:14">
      <c r="A29" s="280">
        <v>15</v>
      </c>
      <c r="B29" s="245" t="s">
        <v>1276</v>
      </c>
      <c r="C29" s="286" t="s">
        <v>1148</v>
      </c>
      <c r="D29" s="287">
        <v>2306.5</v>
      </c>
      <c r="E29" s="288">
        <v>2306.5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9"/>
      <c r="N29" s="278"/>
    </row>
    <row r="30" spans="1:14" ht="25.5">
      <c r="A30" s="280">
        <v>16</v>
      </c>
      <c r="B30" s="245" t="s">
        <v>1277</v>
      </c>
      <c r="C30" s="286" t="s">
        <v>1150</v>
      </c>
      <c r="D30" s="287">
        <v>4007.2</v>
      </c>
      <c r="E30" s="288">
        <v>4007.2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9"/>
      <c r="N30" s="278"/>
    </row>
    <row r="31" spans="1:14">
      <c r="A31" s="280">
        <v>17</v>
      </c>
      <c r="B31" s="242" t="s">
        <v>1278</v>
      </c>
      <c r="C31" s="282" t="s">
        <v>1178</v>
      </c>
      <c r="D31" s="283">
        <v>6562</v>
      </c>
      <c r="E31" s="284">
        <v>6329.1</v>
      </c>
      <c r="F31" s="284">
        <v>232.9</v>
      </c>
      <c r="G31" s="284">
        <v>0</v>
      </c>
      <c r="H31" s="284">
        <v>0</v>
      </c>
      <c r="I31" s="284">
        <v>0</v>
      </c>
      <c r="J31" s="284">
        <v>0</v>
      </c>
      <c r="K31" s="284">
        <v>0</v>
      </c>
      <c r="L31" s="284">
        <v>0</v>
      </c>
      <c r="M31" s="285" t="s">
        <v>1262</v>
      </c>
      <c r="N31" s="278"/>
    </row>
    <row r="32" spans="1:14">
      <c r="A32" s="280">
        <v>18</v>
      </c>
      <c r="B32" s="242" t="s">
        <v>1279</v>
      </c>
      <c r="C32" s="282" t="s">
        <v>1180</v>
      </c>
      <c r="D32" s="283">
        <v>6562</v>
      </c>
      <c r="E32" s="284">
        <v>6329.1</v>
      </c>
      <c r="F32" s="284">
        <v>232.9</v>
      </c>
      <c r="G32" s="284">
        <v>0</v>
      </c>
      <c r="H32" s="284">
        <v>0</v>
      </c>
      <c r="I32" s="284">
        <v>0</v>
      </c>
      <c r="J32" s="284">
        <v>0</v>
      </c>
      <c r="K32" s="284">
        <v>0</v>
      </c>
      <c r="L32" s="284">
        <v>0</v>
      </c>
      <c r="M32" s="285" t="s">
        <v>1262</v>
      </c>
      <c r="N32" s="278"/>
    </row>
    <row r="33" spans="1:14">
      <c r="A33" s="280">
        <v>19</v>
      </c>
      <c r="B33" s="242" t="s">
        <v>1280</v>
      </c>
      <c r="C33" s="282" t="s">
        <v>1182</v>
      </c>
      <c r="D33" s="283">
        <v>6562</v>
      </c>
      <c r="E33" s="284">
        <v>6329.1</v>
      </c>
      <c r="F33" s="284">
        <v>232.9</v>
      </c>
      <c r="G33" s="284">
        <v>0</v>
      </c>
      <c r="H33" s="284">
        <v>0</v>
      </c>
      <c r="I33" s="284">
        <v>0</v>
      </c>
      <c r="J33" s="284">
        <v>0</v>
      </c>
      <c r="K33" s="284">
        <v>0</v>
      </c>
      <c r="L33" s="284">
        <v>0</v>
      </c>
      <c r="M33" s="285" t="s">
        <v>1262</v>
      </c>
      <c r="N33" s="278"/>
    </row>
    <row r="34" spans="1:14">
      <c r="A34" s="280">
        <v>20</v>
      </c>
      <c r="B34" s="242" t="s">
        <v>1281</v>
      </c>
      <c r="C34" s="282" t="s">
        <v>1180</v>
      </c>
      <c r="D34" s="283">
        <v>6562</v>
      </c>
      <c r="E34" s="284">
        <v>6329.1</v>
      </c>
      <c r="F34" s="284">
        <v>232.9</v>
      </c>
      <c r="G34" s="284">
        <v>0</v>
      </c>
      <c r="H34" s="284">
        <v>0</v>
      </c>
      <c r="I34" s="284">
        <v>0</v>
      </c>
      <c r="J34" s="284">
        <v>0</v>
      </c>
      <c r="K34" s="284">
        <v>0</v>
      </c>
      <c r="L34" s="284">
        <v>0</v>
      </c>
      <c r="M34" s="285" t="s">
        <v>1262</v>
      </c>
      <c r="N34" s="278"/>
    </row>
    <row r="35" spans="1:14" ht="25.5">
      <c r="A35" s="280">
        <v>21</v>
      </c>
      <c r="B35" s="245" t="s">
        <v>1282</v>
      </c>
      <c r="C35" s="286" t="s">
        <v>1186</v>
      </c>
      <c r="D35" s="287">
        <v>2534.3000000000002</v>
      </c>
      <c r="E35" s="288">
        <v>2301.4</v>
      </c>
      <c r="F35" s="288">
        <v>232.9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9"/>
      <c r="N35" s="278"/>
    </row>
    <row r="36" spans="1:14">
      <c r="A36" s="280">
        <v>22</v>
      </c>
      <c r="B36" s="245" t="s">
        <v>1283</v>
      </c>
      <c r="C36" s="286" t="s">
        <v>1189</v>
      </c>
      <c r="D36" s="287">
        <v>4027.7</v>
      </c>
      <c r="E36" s="288">
        <v>4027.7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9"/>
      <c r="N36" s="278"/>
    </row>
    <row r="37" spans="1:14">
      <c r="A37" s="280">
        <v>23</v>
      </c>
      <c r="B37" s="242" t="s">
        <v>1228</v>
      </c>
      <c r="C37" s="282" t="s">
        <v>1284</v>
      </c>
      <c r="D37" s="283">
        <v>94534.399999999994</v>
      </c>
      <c r="E37" s="284">
        <v>94301.5</v>
      </c>
      <c r="F37" s="284">
        <v>232.9</v>
      </c>
      <c r="G37" s="284">
        <v>0</v>
      </c>
      <c r="H37" s="284">
        <v>0</v>
      </c>
      <c r="I37" s="284">
        <v>0</v>
      </c>
      <c r="J37" s="284">
        <v>0</v>
      </c>
      <c r="K37" s="284">
        <v>0</v>
      </c>
      <c r="L37" s="284">
        <v>0</v>
      </c>
      <c r="M37" s="285"/>
      <c r="N37" s="278"/>
    </row>
    <row r="38" spans="1:14">
      <c r="A38" s="280">
        <v>24</v>
      </c>
      <c r="B38" s="242" t="s">
        <v>1228</v>
      </c>
      <c r="C38" s="282" t="s">
        <v>1285</v>
      </c>
      <c r="D38" s="283">
        <v>94534.399999999994</v>
      </c>
      <c r="E38" s="284">
        <v>94301.5</v>
      </c>
      <c r="F38" s="284">
        <v>232.9</v>
      </c>
      <c r="G38" s="284">
        <v>0</v>
      </c>
      <c r="H38" s="284">
        <v>0</v>
      </c>
      <c r="I38" s="284">
        <v>0</v>
      </c>
      <c r="J38" s="284">
        <v>0</v>
      </c>
      <c r="K38" s="284">
        <v>0</v>
      </c>
      <c r="L38" s="284">
        <v>0</v>
      </c>
      <c r="M38" s="285"/>
      <c r="N38" s="278"/>
    </row>
    <row r="39" spans="1:14">
      <c r="C39" s="290"/>
    </row>
    <row r="40" spans="1:14">
      <c r="C40" s="290"/>
    </row>
    <row r="41" spans="1:14" ht="15" customHeight="1">
      <c r="A41" s="272" t="s">
        <v>1249</v>
      </c>
      <c r="B41" s="273" t="s">
        <v>1250</v>
      </c>
      <c r="C41" s="274" t="s">
        <v>1067</v>
      </c>
      <c r="D41" s="274" t="s">
        <v>1251</v>
      </c>
      <c r="E41" s="275" t="s">
        <v>1252</v>
      </c>
      <c r="F41" s="276"/>
      <c r="G41" s="277"/>
      <c r="H41" s="274" t="s">
        <v>1253</v>
      </c>
      <c r="I41" s="275" t="s">
        <v>1254</v>
      </c>
      <c r="J41" s="276"/>
      <c r="K41" s="277"/>
      <c r="L41" s="274" t="s">
        <v>1255</v>
      </c>
      <c r="M41" s="272" t="s">
        <v>1256</v>
      </c>
    </row>
    <row r="42" spans="1:14" ht="38.25">
      <c r="A42" s="272"/>
      <c r="B42" s="279"/>
      <c r="C42" s="274"/>
      <c r="D42" s="272"/>
      <c r="E42" s="259" t="s">
        <v>1257</v>
      </c>
      <c r="F42" s="259" t="s">
        <v>1258</v>
      </c>
      <c r="G42" s="259" t="s">
        <v>1259</v>
      </c>
      <c r="H42" s="272"/>
      <c r="I42" s="259" t="s">
        <v>1257</v>
      </c>
      <c r="J42" s="259" t="s">
        <v>1258</v>
      </c>
      <c r="K42" s="259" t="s">
        <v>1259</v>
      </c>
      <c r="L42" s="274"/>
      <c r="M42" s="272"/>
    </row>
    <row r="43" spans="1:14">
      <c r="A43" s="280" t="s">
        <v>1260</v>
      </c>
      <c r="B43" s="281">
        <v>1</v>
      </c>
      <c r="C43" s="281">
        <v>2</v>
      </c>
      <c r="D43" s="281">
        <v>3</v>
      </c>
      <c r="E43" s="281">
        <v>4</v>
      </c>
      <c r="F43" s="281">
        <v>5</v>
      </c>
      <c r="G43" s="281">
        <v>6</v>
      </c>
      <c r="H43" s="281">
        <v>7</v>
      </c>
      <c r="I43" s="281">
        <v>8</v>
      </c>
      <c r="J43" s="281">
        <v>9</v>
      </c>
      <c r="K43" s="281">
        <v>10</v>
      </c>
      <c r="L43" s="281">
        <v>11</v>
      </c>
      <c r="M43" s="281">
        <v>12</v>
      </c>
    </row>
    <row r="44" spans="1:14">
      <c r="A44" s="272" t="s">
        <v>1286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</row>
    <row r="45" spans="1:14">
      <c r="A45" s="280">
        <v>1</v>
      </c>
      <c r="B45" s="242" t="s">
        <v>1228</v>
      </c>
      <c r="C45" s="282" t="s">
        <v>1105</v>
      </c>
      <c r="D45" s="292">
        <v>19743.2</v>
      </c>
      <c r="E45" s="284">
        <v>19743.2</v>
      </c>
      <c r="F45" s="284">
        <v>0</v>
      </c>
      <c r="G45" s="284">
        <v>0</v>
      </c>
      <c r="H45" s="284">
        <v>0</v>
      </c>
      <c r="I45" s="284">
        <v>0</v>
      </c>
      <c r="J45" s="284">
        <v>0</v>
      </c>
      <c r="K45" s="284">
        <v>0</v>
      </c>
      <c r="L45" s="284">
        <v>0</v>
      </c>
      <c r="M45" s="285" t="s">
        <v>1262</v>
      </c>
    </row>
    <row r="46" spans="1:14">
      <c r="A46" s="280">
        <v>2</v>
      </c>
      <c r="B46" s="242" t="s">
        <v>1263</v>
      </c>
      <c r="C46" s="282" t="s">
        <v>1107</v>
      </c>
      <c r="D46" s="292">
        <v>19743.2</v>
      </c>
      <c r="E46" s="284">
        <v>19743.2</v>
      </c>
      <c r="F46" s="284">
        <v>0</v>
      </c>
      <c r="G46" s="284">
        <v>0</v>
      </c>
      <c r="H46" s="284">
        <v>0</v>
      </c>
      <c r="I46" s="284">
        <v>0</v>
      </c>
      <c r="J46" s="284">
        <v>0</v>
      </c>
      <c r="K46" s="284">
        <v>0</v>
      </c>
      <c r="L46" s="284">
        <v>0</v>
      </c>
      <c r="M46" s="285" t="s">
        <v>1262</v>
      </c>
    </row>
    <row r="47" spans="1:14">
      <c r="A47" s="280">
        <v>3</v>
      </c>
      <c r="B47" s="242" t="s">
        <v>1264</v>
      </c>
      <c r="C47" s="282" t="s">
        <v>1110</v>
      </c>
      <c r="D47" s="292">
        <v>19585.3</v>
      </c>
      <c r="E47" s="284">
        <v>19585.3</v>
      </c>
      <c r="F47" s="284">
        <v>0</v>
      </c>
      <c r="G47" s="284">
        <v>0</v>
      </c>
      <c r="H47" s="284">
        <v>0</v>
      </c>
      <c r="I47" s="284">
        <v>0</v>
      </c>
      <c r="J47" s="284">
        <v>0</v>
      </c>
      <c r="K47" s="284">
        <v>0</v>
      </c>
      <c r="L47" s="284">
        <v>0</v>
      </c>
      <c r="M47" s="285" t="s">
        <v>1262</v>
      </c>
    </row>
    <row r="48" spans="1:14">
      <c r="A48" s="280">
        <v>4</v>
      </c>
      <c r="B48" s="245" t="s">
        <v>1287</v>
      </c>
      <c r="C48" s="286" t="s">
        <v>1112</v>
      </c>
      <c r="D48" s="293">
        <v>19585.3</v>
      </c>
      <c r="E48" s="288">
        <v>19585.3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9"/>
    </row>
    <row r="49" spans="1:13" ht="25.5">
      <c r="A49" s="280">
        <v>5</v>
      </c>
      <c r="B49" s="242" t="s">
        <v>1274</v>
      </c>
      <c r="C49" s="282" t="s">
        <v>1143</v>
      </c>
      <c r="D49" s="292">
        <v>157.9</v>
      </c>
      <c r="E49" s="284">
        <v>157.9</v>
      </c>
      <c r="F49" s="284">
        <v>0</v>
      </c>
      <c r="G49" s="284">
        <v>0</v>
      </c>
      <c r="H49" s="284">
        <v>0</v>
      </c>
      <c r="I49" s="284">
        <v>0</v>
      </c>
      <c r="J49" s="284">
        <v>0</v>
      </c>
      <c r="K49" s="284">
        <v>0</v>
      </c>
      <c r="L49" s="284">
        <v>0</v>
      </c>
      <c r="M49" s="285" t="s">
        <v>1262</v>
      </c>
    </row>
    <row r="50" spans="1:13" ht="25.5">
      <c r="A50" s="280">
        <v>6</v>
      </c>
      <c r="B50" s="242" t="s">
        <v>1275</v>
      </c>
      <c r="C50" s="282" t="s">
        <v>1147</v>
      </c>
      <c r="D50" s="292">
        <v>157.9</v>
      </c>
      <c r="E50" s="284">
        <v>157.9</v>
      </c>
      <c r="F50" s="284">
        <v>0</v>
      </c>
      <c r="G50" s="284">
        <v>0</v>
      </c>
      <c r="H50" s="284">
        <v>0</v>
      </c>
      <c r="I50" s="284">
        <v>0</v>
      </c>
      <c r="J50" s="284">
        <v>0</v>
      </c>
      <c r="K50" s="284">
        <v>0</v>
      </c>
      <c r="L50" s="284">
        <v>0</v>
      </c>
      <c r="M50" s="285" t="s">
        <v>1262</v>
      </c>
    </row>
    <row r="51" spans="1:13">
      <c r="A51" s="280">
        <v>7</v>
      </c>
      <c r="B51" s="245" t="s">
        <v>1276</v>
      </c>
      <c r="C51" s="286" t="s">
        <v>1148</v>
      </c>
      <c r="D51" s="293">
        <v>157.9</v>
      </c>
      <c r="E51" s="288">
        <v>157.9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9"/>
    </row>
    <row r="52" spans="1:13">
      <c r="A52" s="280">
        <v>8</v>
      </c>
      <c r="B52" s="242" t="s">
        <v>1228</v>
      </c>
      <c r="C52" s="282" t="s">
        <v>1284</v>
      </c>
      <c r="D52" s="292">
        <v>19743.2</v>
      </c>
      <c r="E52" s="284">
        <v>19743.2</v>
      </c>
      <c r="F52" s="284">
        <v>0</v>
      </c>
      <c r="G52" s="284">
        <v>0</v>
      </c>
      <c r="H52" s="284">
        <v>0</v>
      </c>
      <c r="I52" s="284">
        <v>0</v>
      </c>
      <c r="J52" s="284">
        <v>0</v>
      </c>
      <c r="K52" s="284">
        <v>0</v>
      </c>
      <c r="L52" s="284">
        <v>0</v>
      </c>
      <c r="M52" s="285"/>
    </row>
    <row r="53" spans="1:13">
      <c r="A53" s="280">
        <v>9</v>
      </c>
      <c r="B53" s="242" t="s">
        <v>1228</v>
      </c>
      <c r="C53" s="282" t="s">
        <v>1285</v>
      </c>
      <c r="D53" s="292">
        <v>19743.2</v>
      </c>
      <c r="E53" s="284">
        <v>19743.2</v>
      </c>
      <c r="F53" s="284">
        <v>0</v>
      </c>
      <c r="G53" s="284">
        <v>0</v>
      </c>
      <c r="H53" s="284">
        <v>0</v>
      </c>
      <c r="I53" s="284">
        <v>0</v>
      </c>
      <c r="J53" s="284">
        <v>0</v>
      </c>
      <c r="K53" s="284">
        <v>0</v>
      </c>
      <c r="L53" s="284">
        <v>0</v>
      </c>
      <c r="M53" s="285"/>
    </row>
    <row r="54" spans="1:13">
      <c r="C54" s="290"/>
    </row>
    <row r="55" spans="1:13">
      <c r="C55" s="290"/>
    </row>
    <row r="56" spans="1:13">
      <c r="C56" s="291"/>
    </row>
    <row r="57" spans="1:13">
      <c r="B57" s="184" t="s">
        <v>1288</v>
      </c>
      <c r="E57" s="247" t="s">
        <v>1231</v>
      </c>
      <c r="F57" s="247"/>
      <c r="G57" s="247"/>
      <c r="H57" s="247"/>
    </row>
    <row r="59" spans="1:13">
      <c r="B59" s="184" t="s">
        <v>1289</v>
      </c>
      <c r="D59" s="192" t="s">
        <v>1290</v>
      </c>
      <c r="E59" s="192"/>
      <c r="F59" s="192"/>
      <c r="G59" s="192"/>
      <c r="H59" s="192"/>
    </row>
  </sheetData>
  <mergeCells count="31">
    <mergeCell ref="L41:L42"/>
    <mergeCell ref="M41:M42"/>
    <mergeCell ref="A44:M44"/>
    <mergeCell ref="E57:H57"/>
    <mergeCell ref="D59:H59"/>
    <mergeCell ref="L11:L12"/>
    <mergeCell ref="M11:M12"/>
    <mergeCell ref="A14:M14"/>
    <mergeCell ref="A41:A42"/>
    <mergeCell ref="B41:B42"/>
    <mergeCell ref="C41:C42"/>
    <mergeCell ref="D41:D42"/>
    <mergeCell ref="E41:G41"/>
    <mergeCell ref="H41:H42"/>
    <mergeCell ref="I41:K41"/>
    <mergeCell ref="C7:L7"/>
    <mergeCell ref="C8:L8"/>
    <mergeCell ref="C9:L9"/>
    <mergeCell ref="A11:A12"/>
    <mergeCell ref="B11:B12"/>
    <mergeCell ref="C11:C12"/>
    <mergeCell ref="D11:D12"/>
    <mergeCell ref="E11:G11"/>
    <mergeCell ref="H11:H12"/>
    <mergeCell ref="I11:K11"/>
    <mergeCell ref="E1:M1"/>
    <mergeCell ref="C2:L2"/>
    <mergeCell ref="C3:L3"/>
    <mergeCell ref="C5:L5"/>
    <mergeCell ref="A6:B6"/>
    <mergeCell ref="C6:L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61" t="s">
        <v>44</v>
      </c>
      <c r="B5" s="161"/>
      <c r="C5" s="161"/>
      <c r="D5" s="161"/>
    </row>
    <row r="7" spans="1:4" ht="25.5">
      <c r="A7" s="50" t="s">
        <v>24</v>
      </c>
      <c r="B7" s="50" t="s">
        <v>47</v>
      </c>
      <c r="C7" s="50" t="s">
        <v>45</v>
      </c>
      <c r="D7" s="50" t="s">
        <v>46</v>
      </c>
    </row>
    <row r="8" spans="1:4">
      <c r="A8" s="47">
        <v>1</v>
      </c>
      <c r="B8" s="47"/>
      <c r="C8" s="47"/>
      <c r="D8" s="47"/>
    </row>
    <row r="9" spans="1:4">
      <c r="A9" s="47">
        <f>+A8+1</f>
        <v>2</v>
      </c>
      <c r="B9" s="48"/>
      <c r="C9" s="48"/>
      <c r="D9" s="49"/>
    </row>
    <row r="10" spans="1:4">
      <c r="A10" s="47">
        <f t="shared" ref="A10:A17" si="0">+A9+1</f>
        <v>3</v>
      </c>
      <c r="B10" s="48"/>
      <c r="C10" s="48"/>
      <c r="D10" s="49"/>
    </row>
    <row r="11" spans="1:4">
      <c r="A11" s="47">
        <f t="shared" si="0"/>
        <v>4</v>
      </c>
      <c r="B11" s="48"/>
      <c r="C11" s="48"/>
      <c r="D11" s="49"/>
    </row>
    <row r="12" spans="1:4">
      <c r="A12" s="47">
        <f t="shared" si="0"/>
        <v>5</v>
      </c>
      <c r="B12" s="48"/>
      <c r="C12" s="48"/>
      <c r="D12" s="49"/>
    </row>
    <row r="13" spans="1:4">
      <c r="A13" s="47">
        <f t="shared" si="0"/>
        <v>6</v>
      </c>
      <c r="B13" s="48"/>
      <c r="C13" s="48"/>
      <c r="D13" s="49"/>
    </row>
    <row r="14" spans="1:4">
      <c r="A14" s="47">
        <f t="shared" si="0"/>
        <v>7</v>
      </c>
      <c r="B14" s="48"/>
      <c r="C14" s="48"/>
      <c r="D14" s="49"/>
    </row>
    <row r="15" spans="1:4">
      <c r="A15" s="47">
        <f t="shared" si="0"/>
        <v>8</v>
      </c>
      <c r="B15" s="48"/>
      <c r="C15" s="48"/>
      <c r="D15" s="49"/>
    </row>
    <row r="16" spans="1:4">
      <c r="A16" s="47">
        <f t="shared" si="0"/>
        <v>9</v>
      </c>
      <c r="B16" s="48"/>
      <c r="C16" s="48"/>
      <c r="D16" s="49"/>
    </row>
    <row r="17" spans="1:4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M5" sqref="M5"/>
    </sheetView>
  </sheetViews>
  <sheetFormatPr defaultColWidth="9.140625" defaultRowHeight="18.7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>
      <c r="G1" s="126" t="s">
        <v>75</v>
      </c>
      <c r="H1" s="126"/>
      <c r="I1" s="126"/>
      <c r="J1" s="126"/>
      <c r="K1" s="128"/>
      <c r="L1" s="128"/>
    </row>
    <row r="2" spans="1:16">
      <c r="K2" s="128"/>
      <c r="L2" s="128"/>
    </row>
    <row r="3" spans="1:16" ht="78.75" customHeight="1">
      <c r="A3" s="134" t="s">
        <v>113</v>
      </c>
      <c r="B3" s="134"/>
      <c r="C3" s="134"/>
      <c r="D3" s="134"/>
      <c r="E3" s="134"/>
      <c r="F3" s="134"/>
      <c r="G3" s="134"/>
      <c r="H3" s="134"/>
      <c r="I3" s="134"/>
      <c r="J3" s="134"/>
      <c r="K3" s="27"/>
      <c r="L3" s="27"/>
      <c r="M3" s="22"/>
      <c r="N3" s="22"/>
      <c r="O3" s="22"/>
      <c r="P3" s="22"/>
    </row>
    <row r="4" spans="1:16">
      <c r="J4" s="24"/>
      <c r="L4" s="21"/>
    </row>
    <row r="5" spans="1:16" ht="39.75" customHeight="1">
      <c r="A5" s="131" t="s">
        <v>13</v>
      </c>
      <c r="B5" s="129" t="s">
        <v>48</v>
      </c>
      <c r="C5" s="129" t="s">
        <v>49</v>
      </c>
      <c r="D5" s="129" t="s">
        <v>50</v>
      </c>
      <c r="E5" s="129" t="s">
        <v>51</v>
      </c>
      <c r="F5" s="133" t="s">
        <v>53</v>
      </c>
      <c r="G5" s="133"/>
      <c r="H5" s="129" t="s">
        <v>60</v>
      </c>
      <c r="I5" s="129" t="s">
        <v>61</v>
      </c>
      <c r="J5" s="129" t="s">
        <v>69</v>
      </c>
      <c r="L5" s="24"/>
    </row>
    <row r="6" spans="1:16" ht="159.75" customHeight="1">
      <c r="A6" s="132"/>
      <c r="B6" s="130"/>
      <c r="C6" s="130"/>
      <c r="D6" s="130"/>
      <c r="E6" s="130"/>
      <c r="F6" s="51" t="s">
        <v>59</v>
      </c>
      <c r="G6" s="51" t="s">
        <v>62</v>
      </c>
      <c r="H6" s="130"/>
      <c r="I6" s="130"/>
      <c r="J6" s="130"/>
      <c r="L6" s="24"/>
    </row>
    <row r="7" spans="1:16" ht="36.75" customHeight="1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>
      <c r="L11" s="24"/>
    </row>
    <row r="12" spans="1:16" ht="4.5" customHeight="1">
      <c r="L12" s="24"/>
    </row>
    <row r="13" spans="1:16" ht="66.75" customHeight="1">
      <c r="A13" s="127" t="s">
        <v>70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C16" sqref="C16"/>
    </sheetView>
  </sheetViews>
  <sheetFormatPr defaultColWidth="9.140625" defaultRowHeight="15.7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>
      <c r="E1" s="140" t="s">
        <v>73</v>
      </c>
      <c r="F1" s="140"/>
    </row>
    <row r="2" spans="1:6">
      <c r="A2" s="4"/>
      <c r="F2" s="56"/>
    </row>
    <row r="3" spans="1:6" ht="60.75" customHeight="1">
      <c r="A3" s="143" t="s">
        <v>114</v>
      </c>
      <c r="B3" s="143"/>
      <c r="C3" s="143"/>
      <c r="D3" s="143"/>
      <c r="E3" s="143"/>
      <c r="F3" s="143"/>
    </row>
    <row r="4" spans="1:6" ht="17.45" customHeight="1">
      <c r="F4" s="11"/>
    </row>
    <row r="5" spans="1:6" ht="29.25" customHeight="1">
      <c r="A5" s="141" t="s">
        <v>13</v>
      </c>
      <c r="B5" s="141" t="s">
        <v>14</v>
      </c>
      <c r="C5" s="141" t="s">
        <v>54</v>
      </c>
      <c r="D5" s="137" t="s">
        <v>15</v>
      </c>
      <c r="E5" s="137"/>
      <c r="F5" s="141" t="s">
        <v>41</v>
      </c>
    </row>
    <row r="6" spans="1:6" ht="35.25" customHeight="1">
      <c r="A6" s="142"/>
      <c r="B6" s="142"/>
      <c r="C6" s="142"/>
      <c r="D6" s="16" t="s">
        <v>16</v>
      </c>
      <c r="E6" s="16" t="s">
        <v>17</v>
      </c>
      <c r="F6" s="142"/>
    </row>
    <row r="7" spans="1:6" ht="20.25" customHeight="1">
      <c r="A7" s="135">
        <v>1</v>
      </c>
      <c r="B7" s="7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>
      <c r="A8" s="136"/>
      <c r="B8" s="72" t="s">
        <v>18</v>
      </c>
      <c r="C8" s="60" t="s">
        <v>57</v>
      </c>
      <c r="D8" s="46">
        <f>+SUMIFS('5-илова'!O:O,'5-илова'!D:D,F:F,'5-илова'!B:B,B:B)</f>
        <v>7</v>
      </c>
      <c r="E8" s="46">
        <f>+SUMIFS('5-илова'!Q:Q,'5-илова'!D:D,F:F,'5-илова'!B:B,B:B)</f>
        <v>4105030</v>
      </c>
      <c r="F8" s="46" t="s">
        <v>86</v>
      </c>
    </row>
    <row r="9" spans="1:6" ht="30">
      <c r="A9" s="136"/>
      <c r="B9" s="72" t="s">
        <v>18</v>
      </c>
      <c r="C9" s="60" t="s">
        <v>57</v>
      </c>
      <c r="D9" s="18">
        <f>+SUMIFS('5-илова'!O:O,'5-илова'!D:D,F:F,'5-илова'!B:B,B:B)</f>
        <v>10</v>
      </c>
      <c r="E9" s="46">
        <f>+SUMIFS('5-илова'!Q:Q,'5-илова'!D:D,F:F,'5-илова'!B:B,B:B)</f>
        <v>366425267</v>
      </c>
      <c r="F9" s="18" t="s">
        <v>97</v>
      </c>
    </row>
    <row r="10" spans="1:6" ht="20.25" customHeight="1">
      <c r="A10" s="136"/>
      <c r="B10" s="72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>
      <c r="A11" s="136"/>
      <c r="B11" s="72" t="s">
        <v>18</v>
      </c>
      <c r="C11" s="60" t="s">
        <v>55</v>
      </c>
      <c r="D11" s="18">
        <f>+SUMIFS('5-илова'!R:R,'5-илова'!D:D,F:F,'5-илова'!B:B,B:B)</f>
        <v>8</v>
      </c>
      <c r="E11" s="18">
        <f>+SUMIFS('5-илова'!T:T,'5-илова'!D:D,F:F,'5-илова'!B:B,B:B)</f>
        <v>18887403</v>
      </c>
      <c r="F11" s="18" t="s">
        <v>86</v>
      </c>
    </row>
    <row r="12" spans="1:6" ht="20.25" customHeight="1">
      <c r="A12" s="136"/>
      <c r="B12" s="72" t="s">
        <v>18</v>
      </c>
      <c r="C12" s="60" t="s">
        <v>55</v>
      </c>
      <c r="D12" s="46">
        <f>+SUMIFS('5-илова'!R:R,'5-илова'!D:D,F:F,'5-илова'!B:B,B:B)</f>
        <v>0</v>
      </c>
      <c r="E12" s="46">
        <f>+SUMIFS('5-илова'!T:T,'5-илова'!D:D,F:F,'5-илова'!B:B,B:B)</f>
        <v>0</v>
      </c>
      <c r="F12" s="46" t="s">
        <v>97</v>
      </c>
    </row>
    <row r="13" spans="1:6" ht="20.25" customHeight="1">
      <c r="A13" s="135">
        <f>+A7+1</f>
        <v>2</v>
      </c>
      <c r="B13" s="71" t="s">
        <v>19</v>
      </c>
      <c r="C13" s="59" t="s">
        <v>56</v>
      </c>
      <c r="D13" s="17">
        <v>0</v>
      </c>
      <c r="E13" s="17">
        <v>158563420</v>
      </c>
      <c r="F13" s="46" t="s">
        <v>86</v>
      </c>
    </row>
    <row r="14" spans="1:6" ht="30">
      <c r="A14" s="136"/>
      <c r="B14" s="72" t="s">
        <v>19</v>
      </c>
      <c r="C14" s="60" t="s">
        <v>57</v>
      </c>
      <c r="D14" s="46">
        <f>+SUMIFS('5-илова'!O:O,'5-илова'!D:D,F:F,'5-илова'!B:B,B:B)</f>
        <v>14</v>
      </c>
      <c r="E14" s="46">
        <f>+SUMIFS('5-илова'!Q:Q,'5-илова'!D:D,F:F,'5-илова'!B:B,B:B)-158563420</f>
        <v>19361840</v>
      </c>
      <c r="F14" s="46" t="s">
        <v>86</v>
      </c>
    </row>
    <row r="15" spans="1:6" ht="30">
      <c r="A15" s="136"/>
      <c r="B15" s="72" t="s">
        <v>19</v>
      </c>
      <c r="C15" s="60" t="s">
        <v>57</v>
      </c>
      <c r="D15" s="46">
        <f>+SUMIFS('5-илова'!O:O,'5-илова'!D:D,F:F,'5-илова'!B:B,B:B)</f>
        <v>9</v>
      </c>
      <c r="E15" s="46">
        <f>+SUMIFS('5-илова'!Q:Q,'5-илова'!D:D,F:F,'5-илова'!B:B,B:B)</f>
        <v>219749076</v>
      </c>
      <c r="F15" s="18" t="s">
        <v>97</v>
      </c>
    </row>
    <row r="16" spans="1:6" ht="20.25" customHeight="1">
      <c r="A16" s="136"/>
      <c r="B16" s="72" t="s">
        <v>19</v>
      </c>
      <c r="C16" s="62" t="s">
        <v>58</v>
      </c>
      <c r="D16" s="46">
        <f>+SUMIFS('5-илова'!P:P,'5-илова'!D:D,F:F,'5-илова'!B:B,#REF!)</f>
        <v>0</v>
      </c>
      <c r="E16" s="46">
        <f>+SUMIFS('5-илова'!Q:Q,'5-илова'!D:D,F:F,'5-илова'!B:B,#REF!)</f>
        <v>0</v>
      </c>
      <c r="F16" s="58">
        <v>0</v>
      </c>
    </row>
    <row r="17" spans="1:6" s="3" customFormat="1" ht="20.25" customHeight="1">
      <c r="A17" s="136"/>
      <c r="B17" s="72" t="s">
        <v>19</v>
      </c>
      <c r="C17" s="60" t="s">
        <v>55</v>
      </c>
      <c r="D17" s="46">
        <f>+SUMIFS('5-илова'!R:R,'5-илова'!D:D,F:F,'5-илова'!B:B,B:B)</f>
        <v>22</v>
      </c>
      <c r="E17" s="46">
        <f>+SUMIFS('5-илова'!T:T,'5-илова'!D:D,F:F,'5-илова'!B:B,B:B)</f>
        <v>2753509495.1199999</v>
      </c>
      <c r="F17" s="46" t="s">
        <v>86</v>
      </c>
    </row>
    <row r="18" spans="1:6" s="3" customFormat="1" ht="20.25" customHeight="1">
      <c r="A18" s="136"/>
      <c r="B18" s="72" t="s">
        <v>19</v>
      </c>
      <c r="C18" s="61" t="s">
        <v>55</v>
      </c>
      <c r="D18" s="46">
        <f>+SUMIFS('5-илова'!R:R,'5-илова'!D:D,F:F,'5-илова'!B:B,B:B)</f>
        <v>2</v>
      </c>
      <c r="E18" s="46">
        <f>+SUMIFS('5-илова'!T:T,'5-илова'!D:D,F:F,'5-илова'!B:B,B:B)</f>
        <v>6292800</v>
      </c>
      <c r="F18" s="19" t="s">
        <v>97</v>
      </c>
    </row>
    <row r="19" spans="1:6" ht="20.25" customHeight="1">
      <c r="A19" s="135">
        <v>3</v>
      </c>
      <c r="B19" s="71" t="s">
        <v>20</v>
      </c>
      <c r="C19" s="59" t="s">
        <v>56</v>
      </c>
      <c r="D19" s="45">
        <v>0</v>
      </c>
      <c r="E19" s="45">
        <v>0</v>
      </c>
      <c r="F19" s="45">
        <v>0</v>
      </c>
    </row>
    <row r="20" spans="1:6" ht="30">
      <c r="A20" s="136"/>
      <c r="B20" s="72" t="s">
        <v>20</v>
      </c>
      <c r="C20" s="60" t="s">
        <v>57</v>
      </c>
      <c r="D20" s="46">
        <f>+SUMIFS('5-илова'!O:O,'5-илова'!D:D,F:F,'5-илова'!B:B,B:B)</f>
        <v>0</v>
      </c>
      <c r="E20" s="46">
        <f>+SUMIFS('5-илова'!Q:Q,'5-илова'!D:D,F:F,'5-илова'!B:B,B:B)</f>
        <v>0</v>
      </c>
      <c r="F20" s="46" t="s">
        <v>86</v>
      </c>
    </row>
    <row r="21" spans="1:6" ht="30">
      <c r="A21" s="136"/>
      <c r="B21" s="72" t="s">
        <v>20</v>
      </c>
      <c r="C21" s="60" t="s">
        <v>57</v>
      </c>
      <c r="D21" s="46">
        <f>+SUMIFS('5-илова'!O:O,'5-илова'!D:D,F:F,'5-илова'!B:B,B:B)</f>
        <v>0</v>
      </c>
      <c r="E21" s="46">
        <f>+SUMIFS('5-илова'!Q:Q,'5-илова'!D:D,F:F,'5-илова'!B:B,B:B)</f>
        <v>0</v>
      </c>
      <c r="F21" s="46" t="s">
        <v>97</v>
      </c>
    </row>
    <row r="22" spans="1:6" ht="20.25" customHeight="1">
      <c r="A22" s="136"/>
      <c r="B22" s="72" t="s">
        <v>20</v>
      </c>
      <c r="C22" s="60" t="s">
        <v>58</v>
      </c>
      <c r="D22" s="46">
        <f>+SUMIFS('5-илова'!P:P,'5-илова'!D:D,F:F,'5-илова'!B:B,#REF!)</f>
        <v>0</v>
      </c>
      <c r="E22" s="46">
        <f>+SUMIFS('5-илова'!Q:Q,'5-илова'!D:D,F:F,'5-илова'!B:B,#REF!)</f>
        <v>0</v>
      </c>
      <c r="F22" s="46">
        <v>0</v>
      </c>
    </row>
    <row r="23" spans="1:6" ht="20.25" customHeight="1">
      <c r="A23" s="136"/>
      <c r="B23" s="72" t="s">
        <v>20</v>
      </c>
      <c r="C23" s="60" t="s">
        <v>55</v>
      </c>
      <c r="D23" s="46">
        <f>+SUMIFS('5-илова'!R:R,'5-илова'!D:D,F:F,'5-илова'!B:B,B:B)</f>
        <v>0</v>
      </c>
      <c r="E23" s="46">
        <f>+SUMIFS('5-илова'!T:T,'5-илова'!D:D,F:F,'5-илова'!B:B,B:B)</f>
        <v>0</v>
      </c>
      <c r="F23" s="46" t="s">
        <v>86</v>
      </c>
    </row>
    <row r="24" spans="1:6" ht="20.25" customHeight="1">
      <c r="A24" s="139"/>
      <c r="B24" s="73" t="s">
        <v>20</v>
      </c>
      <c r="C24" s="61" t="s">
        <v>55</v>
      </c>
      <c r="D24" s="46">
        <f>+SUMIFS('5-илова'!R:R,'5-илова'!D:D,F:F,'5-илова'!B:B,B:B)</f>
        <v>0</v>
      </c>
      <c r="E24" s="46">
        <f>+SUMIFS('5-илова'!T:T,'5-илова'!D:D,F:F,'5-илова'!B:B,B:B)</f>
        <v>0</v>
      </c>
      <c r="F24" s="19" t="s">
        <v>97</v>
      </c>
    </row>
    <row r="25" spans="1:6" ht="20.25" customHeight="1">
      <c r="A25" s="135">
        <v>4</v>
      </c>
      <c r="B25" s="71" t="s">
        <v>42</v>
      </c>
      <c r="C25" s="59" t="s">
        <v>56</v>
      </c>
      <c r="D25" s="45">
        <v>0</v>
      </c>
      <c r="E25" s="45">
        <v>0</v>
      </c>
      <c r="F25" s="45">
        <v>0</v>
      </c>
    </row>
    <row r="26" spans="1:6" ht="30">
      <c r="A26" s="136"/>
      <c r="B26" s="72" t="s">
        <v>42</v>
      </c>
      <c r="C26" s="60" t="s">
        <v>57</v>
      </c>
      <c r="D26" s="46">
        <f>+SUMIFS('5-илова'!O:O,'5-илова'!D:D,F:F,'5-илова'!B:B,B:B)</f>
        <v>0</v>
      </c>
      <c r="E26" s="46">
        <f>+SUMIFS('5-илова'!Q:Q,'5-илова'!D:D,F:F,'5-илова'!B:B,B:B)</f>
        <v>0</v>
      </c>
      <c r="F26" s="46" t="s">
        <v>86</v>
      </c>
    </row>
    <row r="27" spans="1:6" ht="30">
      <c r="A27" s="136"/>
      <c r="B27" s="72" t="s">
        <v>42</v>
      </c>
      <c r="C27" s="60" t="s">
        <v>57</v>
      </c>
      <c r="D27" s="46">
        <f>+SUMIFS('5-илова'!O:O,'5-илова'!D:D,F:F,'5-илова'!B:B,B:B)</f>
        <v>0</v>
      </c>
      <c r="E27" s="46">
        <f>+SUMIFS('5-илова'!Q:Q,'5-илова'!D:D,F:F,'5-илова'!B:B,B:B)</f>
        <v>0</v>
      </c>
      <c r="F27" s="46" t="s">
        <v>97</v>
      </c>
    </row>
    <row r="28" spans="1:6" ht="20.25" customHeight="1">
      <c r="A28" s="136"/>
      <c r="B28" s="72" t="s">
        <v>42</v>
      </c>
      <c r="C28" s="60" t="s">
        <v>58</v>
      </c>
      <c r="D28" s="46">
        <f>+SUMIFS('5-илова'!P:P,'5-илова'!D:D,F:F,'5-илова'!B:B,#REF!)</f>
        <v>0</v>
      </c>
      <c r="E28" s="46">
        <f>+SUMIFS('5-илова'!Q:Q,'5-илова'!D:D,F:F,'5-илова'!B:B,#REF!)</f>
        <v>0</v>
      </c>
      <c r="F28" s="46">
        <v>0</v>
      </c>
    </row>
    <row r="29" spans="1:6" ht="20.25" customHeight="1">
      <c r="A29" s="136"/>
      <c r="B29" s="72" t="s">
        <v>42</v>
      </c>
      <c r="C29" s="60" t="s">
        <v>55</v>
      </c>
      <c r="D29" s="46">
        <f>+SUMIFS('5-илова'!R:R,'5-илова'!D:D,F:F,'5-илова'!B:B,B:B)</f>
        <v>0</v>
      </c>
      <c r="E29" s="46">
        <f>+SUMIFS('5-илова'!T:T,'5-илова'!D:D,F:F,'5-илова'!B:B,B:B)</f>
        <v>0</v>
      </c>
      <c r="F29" s="46" t="s">
        <v>86</v>
      </c>
    </row>
    <row r="30" spans="1:6" ht="20.25" customHeight="1">
      <c r="A30" s="139"/>
      <c r="B30" s="73" t="s">
        <v>42</v>
      </c>
      <c r="C30" s="61" t="s">
        <v>55</v>
      </c>
      <c r="D30" s="19">
        <f>+SUMIFS('5-илова'!R:R,'5-илова'!D:D,F:F,'5-илова'!B:B,B:B)</f>
        <v>0</v>
      </c>
      <c r="E30" s="19">
        <f>+SUMIFS('5-илова'!T:T,'5-илова'!D:D,F:F,'5-илова'!B:B,B:B)</f>
        <v>0</v>
      </c>
      <c r="F30" s="19" t="s">
        <v>97</v>
      </c>
    </row>
    <row r="31" spans="1:6">
      <c r="D31" s="74"/>
      <c r="E31" s="74"/>
    </row>
    <row r="32" spans="1:6" ht="18.75" customHeight="1">
      <c r="A32" s="138" t="s">
        <v>70</v>
      </c>
      <c r="B32" s="138"/>
      <c r="C32" s="138"/>
      <c r="D32" s="138"/>
      <c r="E32" s="138"/>
      <c r="F32" s="138"/>
    </row>
    <row r="33" spans="1:6">
      <c r="A33" s="138"/>
      <c r="B33" s="138"/>
      <c r="C33" s="138"/>
      <c r="D33" s="138"/>
      <c r="E33" s="138"/>
      <c r="F33" s="138"/>
    </row>
    <row r="34" spans="1:6" ht="31.5" customHeight="1">
      <c r="A34" s="138"/>
      <c r="B34" s="138"/>
      <c r="C34" s="138"/>
      <c r="D34" s="138"/>
      <c r="E34" s="138"/>
      <c r="F34" s="138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9"/>
  <sheetViews>
    <sheetView zoomScale="85" zoomScaleNormal="85" zoomScaleSheetLayoutView="85" workbookViewId="0">
      <selection activeCell="B70" sqref="B70:M70"/>
    </sheetView>
  </sheetViews>
  <sheetFormatPr defaultColWidth="9.140625" defaultRowHeight="18.7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>
      <c r="I1" s="144" t="s">
        <v>76</v>
      </c>
      <c r="J1" s="144"/>
      <c r="K1" s="144"/>
      <c r="L1" s="144"/>
    </row>
    <row r="2" spans="1:15" ht="77.25" customHeight="1">
      <c r="A2" s="134" t="s">
        <v>115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27"/>
      <c r="N2" s="27"/>
      <c r="O2" s="27"/>
    </row>
    <row r="3" spans="1:15">
      <c r="L3" s="24"/>
    </row>
    <row r="4" spans="1:15" ht="33.75" customHeight="1">
      <c r="A4" s="146" t="s">
        <v>13</v>
      </c>
      <c r="B4" s="146" t="s">
        <v>14</v>
      </c>
      <c r="C4" s="146" t="s">
        <v>7</v>
      </c>
      <c r="D4" s="146" t="s">
        <v>43</v>
      </c>
      <c r="E4" s="146" t="s">
        <v>11</v>
      </c>
      <c r="F4" s="146" t="s">
        <v>12</v>
      </c>
      <c r="G4" s="148" t="s">
        <v>53</v>
      </c>
      <c r="H4" s="148"/>
      <c r="I4" s="146" t="s">
        <v>8</v>
      </c>
      <c r="J4" s="146" t="s">
        <v>9</v>
      </c>
      <c r="K4" s="146" t="s">
        <v>10</v>
      </c>
      <c r="L4" s="146" t="s">
        <v>63</v>
      </c>
    </row>
    <row r="5" spans="1:15" ht="99.95" customHeight="1">
      <c r="A5" s="147"/>
      <c r="B5" s="147"/>
      <c r="C5" s="147"/>
      <c r="D5" s="147"/>
      <c r="E5" s="147"/>
      <c r="F5" s="147"/>
      <c r="G5" s="64" t="s">
        <v>59</v>
      </c>
      <c r="H5" s="64" t="s">
        <v>62</v>
      </c>
      <c r="I5" s="147"/>
      <c r="J5" s="147"/>
      <c r="K5" s="147"/>
      <c r="L5" s="147"/>
    </row>
    <row r="6" spans="1:15" s="69" customFormat="1" ht="1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69" customFormat="1" ht="1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69" customFormat="1" ht="1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69" customFormat="1" ht="1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69" customFormat="1" ht="1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69" customFormat="1" ht="1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/>
    <row r="13" spans="1:15" ht="54" customHeight="1">
      <c r="A13" s="145" t="s">
        <v>70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</row>
    <row r="52" spans="3:13">
      <c r="L52" s="28" t="e">
        <f t="shared" ref="L52:L57" si="1">+M52/K52</f>
        <v>#DIV/0!</v>
      </c>
    </row>
    <row r="53" spans="3:13" ht="37.5">
      <c r="C53" s="25" t="s">
        <v>313</v>
      </c>
      <c r="J53" s="28" t="s">
        <v>314</v>
      </c>
      <c r="K53" s="28">
        <v>100</v>
      </c>
      <c r="L53" s="75">
        <f t="shared" si="1"/>
        <v>10444</v>
      </c>
      <c r="M53" s="25">
        <v>1044400</v>
      </c>
    </row>
    <row r="54" spans="3:13" ht="93.75">
      <c r="C54" s="25" t="s">
        <v>315</v>
      </c>
      <c r="E54" s="75" t="s">
        <v>321</v>
      </c>
      <c r="J54" s="28" t="s">
        <v>89</v>
      </c>
      <c r="K54" s="76">
        <v>1</v>
      </c>
      <c r="L54" s="75">
        <f t="shared" si="1"/>
        <v>2195500</v>
      </c>
      <c r="M54" s="25">
        <v>2195500</v>
      </c>
    </row>
    <row r="55" spans="3:13" ht="56.25">
      <c r="C55" s="25" t="s">
        <v>316</v>
      </c>
      <c r="J55" s="28" t="s">
        <v>306</v>
      </c>
      <c r="K55" s="28">
        <v>10</v>
      </c>
      <c r="L55" s="75">
        <f t="shared" si="1"/>
        <v>75000</v>
      </c>
      <c r="M55" s="25">
        <v>750000</v>
      </c>
    </row>
    <row r="56" spans="3:13" ht="56.25">
      <c r="C56" s="25" t="s">
        <v>317</v>
      </c>
      <c r="E56" s="25"/>
      <c r="J56" s="75" t="s">
        <v>89</v>
      </c>
      <c r="K56" s="76">
        <v>9</v>
      </c>
      <c r="L56" s="75">
        <f t="shared" si="1"/>
        <v>198350393.33333334</v>
      </c>
      <c r="M56" s="25">
        <v>1785153540</v>
      </c>
    </row>
    <row r="57" spans="3:13" ht="75">
      <c r="C57" s="25" t="s">
        <v>318</v>
      </c>
      <c r="E57" s="75" t="s">
        <v>320</v>
      </c>
      <c r="J57" s="28" t="s">
        <v>319</v>
      </c>
      <c r="K57" s="28">
        <v>18670</v>
      </c>
      <c r="L57" s="75">
        <f t="shared" si="1"/>
        <v>1000</v>
      </c>
      <c r="M57" s="25">
        <v>18670000</v>
      </c>
    </row>
    <row r="58" spans="3:13" ht="75">
      <c r="C58" s="25" t="s">
        <v>318</v>
      </c>
      <c r="E58" s="75" t="s">
        <v>320</v>
      </c>
      <c r="J58" s="75" t="s">
        <v>319</v>
      </c>
      <c r="K58" s="28">
        <f>+M58/L58</f>
        <v>149170</v>
      </c>
      <c r="L58" s="75">
        <v>1000</v>
      </c>
      <c r="M58" s="25">
        <v>149170000</v>
      </c>
    </row>
    <row r="59" spans="3:13" ht="75">
      <c r="C59" s="25" t="s">
        <v>322</v>
      </c>
      <c r="J59" s="28" t="s">
        <v>93</v>
      </c>
      <c r="K59" s="76">
        <v>100</v>
      </c>
      <c r="L59" s="75">
        <f t="shared" ref="L59:L68" si="2">+M59/K59</f>
        <v>17000</v>
      </c>
      <c r="M59" s="25">
        <v>1700000</v>
      </c>
    </row>
    <row r="60" spans="3:13" ht="75">
      <c r="C60" s="25" t="s">
        <v>323</v>
      </c>
      <c r="J60" s="75" t="s">
        <v>93</v>
      </c>
      <c r="K60" s="28">
        <v>5</v>
      </c>
      <c r="L60" s="75">
        <f t="shared" si="2"/>
        <v>12000000</v>
      </c>
      <c r="M60" s="25">
        <v>60000000</v>
      </c>
    </row>
    <row r="61" spans="3:13" ht="56.25">
      <c r="C61" s="25" t="s">
        <v>324</v>
      </c>
      <c r="J61" s="75" t="s">
        <v>93</v>
      </c>
      <c r="K61" s="28">
        <v>3</v>
      </c>
      <c r="L61" s="75">
        <f t="shared" si="2"/>
        <v>2112000</v>
      </c>
      <c r="M61" s="25">
        <v>6336000</v>
      </c>
    </row>
    <row r="62" spans="3:13" ht="56.25">
      <c r="C62" s="25" t="s">
        <v>324</v>
      </c>
      <c r="J62" s="75" t="s">
        <v>93</v>
      </c>
      <c r="K62" s="28">
        <v>2</v>
      </c>
      <c r="L62" s="75">
        <f t="shared" si="2"/>
        <v>1655000</v>
      </c>
      <c r="M62" s="25">
        <v>3310000</v>
      </c>
    </row>
    <row r="63" spans="3:13" ht="56.25">
      <c r="C63" s="25" t="s">
        <v>325</v>
      </c>
      <c r="J63" s="75" t="s">
        <v>93</v>
      </c>
      <c r="K63" s="28">
        <v>2</v>
      </c>
      <c r="L63" s="75">
        <f t="shared" si="2"/>
        <v>1481200</v>
      </c>
      <c r="M63" s="25">
        <v>2962400</v>
      </c>
    </row>
    <row r="64" spans="3:13">
      <c r="C64" s="25" t="s">
        <v>326</v>
      </c>
      <c r="J64" s="75" t="s">
        <v>93</v>
      </c>
      <c r="K64" s="28">
        <v>4</v>
      </c>
      <c r="L64" s="75">
        <f t="shared" si="2"/>
        <v>3545855</v>
      </c>
      <c r="M64" s="25">
        <v>14183420</v>
      </c>
    </row>
    <row r="65" spans="3:13" ht="56.25">
      <c r="C65" s="25" t="s">
        <v>327</v>
      </c>
      <c r="J65" s="75" t="s">
        <v>93</v>
      </c>
      <c r="K65" s="28">
        <v>10</v>
      </c>
      <c r="L65" s="75">
        <f t="shared" si="2"/>
        <v>1484000</v>
      </c>
      <c r="M65" s="25">
        <v>14840000</v>
      </c>
    </row>
    <row r="66" spans="3:13" ht="37.5">
      <c r="C66" s="25" t="s">
        <v>328</v>
      </c>
      <c r="J66" s="75" t="s">
        <v>93</v>
      </c>
      <c r="K66" s="28">
        <v>4</v>
      </c>
      <c r="L66" s="75">
        <f t="shared" si="2"/>
        <v>2020000</v>
      </c>
      <c r="M66" s="25">
        <v>8080000</v>
      </c>
    </row>
    <row r="67" spans="3:13" ht="75">
      <c r="C67" s="25" t="s">
        <v>323</v>
      </c>
      <c r="J67" s="75" t="s">
        <v>93</v>
      </c>
      <c r="K67" s="28">
        <v>14</v>
      </c>
      <c r="L67" s="75">
        <f t="shared" si="2"/>
        <v>4390000</v>
      </c>
      <c r="M67" s="25">
        <v>61460000</v>
      </c>
    </row>
    <row r="68" spans="3:13" ht="56.25">
      <c r="C68" s="25" t="s">
        <v>329</v>
      </c>
      <c r="J68" s="75" t="s">
        <v>93</v>
      </c>
      <c r="K68" s="28">
        <v>1</v>
      </c>
      <c r="L68" s="75">
        <f t="shared" si="2"/>
        <v>1430000</v>
      </c>
      <c r="M68" s="25">
        <v>1430000</v>
      </c>
    </row>
    <row r="69" spans="3:13">
      <c r="M69" s="25">
        <f>SUM(M8:M68)</f>
        <v>2131285260</v>
      </c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144"/>
  <sheetViews>
    <sheetView tabSelected="1" zoomScale="70" zoomScaleNormal="70" zoomScaleSheetLayoutView="85" workbookViewId="0">
      <pane xSplit="4" ySplit="6" topLeftCell="E63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G74" sqref="G74"/>
    </sheetView>
  </sheetViews>
  <sheetFormatPr defaultColWidth="9.140625" defaultRowHeight="18.75"/>
  <cols>
    <col min="1" max="1" width="8.140625" style="77" customWidth="1"/>
    <col min="2" max="2" width="14.28515625" style="78" customWidth="1"/>
    <col min="3" max="3" width="30.28515625" style="77" customWidth="1"/>
    <col min="4" max="4" width="15.7109375" style="78" customWidth="1"/>
    <col min="5" max="6" width="18.140625" style="78" customWidth="1"/>
    <col min="7" max="7" width="22.7109375" style="78" bestFit="1" customWidth="1"/>
    <col min="8" max="8" width="40.7109375" style="78" customWidth="1"/>
    <col min="9" max="9" width="18.140625" style="78" customWidth="1"/>
    <col min="10" max="10" width="17.85546875" style="78" customWidth="1"/>
    <col min="11" max="11" width="16.85546875" style="78" customWidth="1"/>
    <col min="12" max="12" width="18.140625" style="78" customWidth="1"/>
    <col min="13" max="13" width="19.42578125" style="78" customWidth="1"/>
    <col min="14" max="14" width="16.7109375" style="77" hidden="1" customWidth="1"/>
    <col min="15" max="16" width="15.7109375" style="79" hidden="1" customWidth="1"/>
    <col min="17" max="17" width="16.7109375" style="82" hidden="1" customWidth="1"/>
    <col min="18" max="19" width="15.7109375" style="82" hidden="1" customWidth="1"/>
    <col min="20" max="20" width="18.7109375" style="82" hidden="1" customWidth="1"/>
    <col min="21" max="23" width="18.7109375" style="77" customWidth="1"/>
    <col min="24" max="29" width="15.7109375" style="77" customWidth="1"/>
    <col min="30" max="16384" width="9.140625" style="77"/>
  </cols>
  <sheetData>
    <row r="1" spans="1:20" ht="74.25" customHeight="1">
      <c r="J1" s="157" t="s">
        <v>94</v>
      </c>
      <c r="K1" s="157"/>
      <c r="L1" s="157"/>
      <c r="M1" s="157"/>
      <c r="P1" s="80">
        <f>3.7*3</f>
        <v>11.100000000000001</v>
      </c>
      <c r="Q1" s="81"/>
      <c r="R1" s="81"/>
      <c r="S1" s="81"/>
    </row>
    <row r="2" spans="1:20">
      <c r="L2" s="150"/>
      <c r="M2" s="150"/>
    </row>
    <row r="3" spans="1:20" ht="81.75" customHeight="1">
      <c r="A3" s="151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83"/>
      <c r="O3" s="84"/>
      <c r="P3" s="84"/>
      <c r="Q3" s="85"/>
      <c r="R3" s="85"/>
      <c r="S3" s="85"/>
    </row>
    <row r="4" spans="1:20">
      <c r="M4" s="86"/>
    </row>
    <row r="5" spans="1:20" s="87" customFormat="1" ht="24.95" customHeight="1">
      <c r="A5" s="149" t="s">
        <v>13</v>
      </c>
      <c r="B5" s="149" t="s">
        <v>14</v>
      </c>
      <c r="C5" s="149" t="s">
        <v>7</v>
      </c>
      <c r="D5" s="149" t="s">
        <v>87</v>
      </c>
      <c r="E5" s="149" t="s">
        <v>11</v>
      </c>
      <c r="F5" s="153" t="s">
        <v>12</v>
      </c>
      <c r="G5" s="154"/>
      <c r="H5" s="152" t="s">
        <v>53</v>
      </c>
      <c r="I5" s="152"/>
      <c r="J5" s="149" t="s">
        <v>8</v>
      </c>
      <c r="K5" s="149" t="s">
        <v>9</v>
      </c>
      <c r="L5" s="149" t="s">
        <v>10</v>
      </c>
      <c r="M5" s="149" t="s">
        <v>64</v>
      </c>
      <c r="O5" s="79"/>
      <c r="P5" s="79"/>
      <c r="Q5" s="82"/>
      <c r="R5" s="82"/>
      <c r="S5" s="82"/>
      <c r="T5" s="88"/>
    </row>
    <row r="6" spans="1:20" s="87" customFormat="1" ht="99.95" customHeight="1">
      <c r="A6" s="149"/>
      <c r="B6" s="149"/>
      <c r="C6" s="149"/>
      <c r="D6" s="149"/>
      <c r="E6" s="149"/>
      <c r="F6" s="155"/>
      <c r="G6" s="156"/>
      <c r="H6" s="89" t="s">
        <v>59</v>
      </c>
      <c r="I6" s="89" t="s">
        <v>62</v>
      </c>
      <c r="J6" s="149"/>
      <c r="K6" s="149"/>
      <c r="L6" s="149"/>
      <c r="M6" s="149"/>
      <c r="O6" s="90" t="s">
        <v>98</v>
      </c>
      <c r="P6" s="90" t="s">
        <v>16</v>
      </c>
      <c r="Q6" s="90" t="s">
        <v>100</v>
      </c>
      <c r="R6" s="90" t="s">
        <v>101</v>
      </c>
      <c r="S6" s="90" t="s">
        <v>16</v>
      </c>
      <c r="T6" s="90" t="s">
        <v>100</v>
      </c>
    </row>
    <row r="7" spans="1:20" s="87" customFormat="1" ht="15.75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/>
      <c r="G7" s="91">
        <v>6</v>
      </c>
      <c r="H7" s="91">
        <v>7</v>
      </c>
      <c r="I7" s="91">
        <v>8</v>
      </c>
      <c r="J7" s="91">
        <v>9</v>
      </c>
      <c r="K7" s="91">
        <v>10</v>
      </c>
      <c r="L7" s="91">
        <v>11</v>
      </c>
      <c r="M7" s="91">
        <v>12</v>
      </c>
      <c r="O7" s="92"/>
      <c r="P7" s="92"/>
      <c r="Q7" s="92"/>
      <c r="R7" s="92"/>
      <c r="S7" s="92"/>
      <c r="T7" s="92"/>
    </row>
    <row r="8" spans="1:20" s="82" customFormat="1" ht="38.25">
      <c r="A8" s="90">
        <f t="shared" ref="A8:A22" si="0">+ROW(A8)-7</f>
        <v>1</v>
      </c>
      <c r="B8" s="90" t="s">
        <v>18</v>
      </c>
      <c r="C8" s="93" t="s">
        <v>121</v>
      </c>
      <c r="D8" s="90" t="s">
        <v>86</v>
      </c>
      <c r="E8" s="94" t="s">
        <v>189</v>
      </c>
      <c r="F8" s="95">
        <v>241100242649139</v>
      </c>
      <c r="G8" s="96" t="s">
        <v>131</v>
      </c>
      <c r="H8" s="97" t="s">
        <v>90</v>
      </c>
      <c r="I8" s="96" t="s">
        <v>108</v>
      </c>
      <c r="J8" s="90" t="s">
        <v>89</v>
      </c>
      <c r="K8" s="90">
        <f>M8/L8</f>
        <v>8</v>
      </c>
      <c r="L8" s="90">
        <v>204071</v>
      </c>
      <c r="M8" s="96">
        <v>1632568</v>
      </c>
      <c r="O8" s="79"/>
      <c r="P8" s="79">
        <f t="shared" ref="P8:P31" si="1">+IF(O8&gt;0,K8,0)</f>
        <v>0</v>
      </c>
      <c r="Q8" s="79">
        <f t="shared" ref="Q8:Q31" si="2">+IF(O8&gt;0,M8,0)</f>
        <v>0</v>
      </c>
      <c r="R8" s="79">
        <f t="shared" ref="R8:R31" si="3">+IF(O8&gt;0,0,1)</f>
        <v>1</v>
      </c>
      <c r="S8" s="79">
        <f t="shared" ref="S8:S31" si="4">+IF(R8&gt;0,K8,0)</f>
        <v>8</v>
      </c>
      <c r="T8" s="79">
        <f t="shared" ref="T8:T31" si="5">+IF(R8&gt;0,M8,0)</f>
        <v>1632568</v>
      </c>
    </row>
    <row r="9" spans="1:20" s="82" customFormat="1" ht="30">
      <c r="A9" s="90">
        <f t="shared" si="0"/>
        <v>2</v>
      </c>
      <c r="B9" s="90" t="s">
        <v>18</v>
      </c>
      <c r="C9" s="93" t="s">
        <v>129</v>
      </c>
      <c r="D9" s="90" t="s">
        <v>86</v>
      </c>
      <c r="E9" s="94" t="s">
        <v>91</v>
      </c>
      <c r="F9" s="95">
        <v>241110082470516</v>
      </c>
      <c r="G9" s="96" t="s">
        <v>142</v>
      </c>
      <c r="H9" s="97" t="s">
        <v>153</v>
      </c>
      <c r="I9" s="96" t="s">
        <v>152</v>
      </c>
      <c r="J9" s="90" t="s">
        <v>89</v>
      </c>
      <c r="K9" s="98">
        <f>M9/L9</f>
        <v>20</v>
      </c>
      <c r="L9" s="90">
        <v>7200</v>
      </c>
      <c r="M9" s="96">
        <v>144000</v>
      </c>
      <c r="O9" s="79">
        <v>1</v>
      </c>
      <c r="P9" s="79">
        <f t="shared" si="1"/>
        <v>20</v>
      </c>
      <c r="Q9" s="79">
        <f t="shared" si="2"/>
        <v>144000</v>
      </c>
      <c r="R9" s="79">
        <f t="shared" si="3"/>
        <v>0</v>
      </c>
      <c r="S9" s="79">
        <f t="shared" si="4"/>
        <v>0</v>
      </c>
      <c r="T9" s="79">
        <f t="shared" si="5"/>
        <v>0</v>
      </c>
    </row>
    <row r="10" spans="1:20" s="82" customFormat="1" ht="15">
      <c r="A10" s="90">
        <f t="shared" si="0"/>
        <v>3</v>
      </c>
      <c r="B10" s="90" t="s">
        <v>18</v>
      </c>
      <c r="C10" s="93" t="s">
        <v>128</v>
      </c>
      <c r="D10" s="90" t="s">
        <v>86</v>
      </c>
      <c r="E10" s="94" t="s">
        <v>91</v>
      </c>
      <c r="F10" s="95">
        <v>241110082470393</v>
      </c>
      <c r="G10" s="96" t="s">
        <v>141</v>
      </c>
      <c r="H10" s="97" t="s">
        <v>154</v>
      </c>
      <c r="I10" s="96" t="s">
        <v>151</v>
      </c>
      <c r="J10" s="90" t="s">
        <v>93</v>
      </c>
      <c r="K10" s="90">
        <f>M10/L10</f>
        <v>6</v>
      </c>
      <c r="L10" s="90">
        <v>65555</v>
      </c>
      <c r="M10" s="96">
        <v>393330</v>
      </c>
      <c r="O10" s="79">
        <v>1</v>
      </c>
      <c r="P10" s="79">
        <f t="shared" si="1"/>
        <v>6</v>
      </c>
      <c r="Q10" s="79">
        <f t="shared" si="2"/>
        <v>393330</v>
      </c>
      <c r="R10" s="79">
        <f t="shared" si="3"/>
        <v>0</v>
      </c>
      <c r="S10" s="79">
        <f t="shared" si="4"/>
        <v>0</v>
      </c>
      <c r="T10" s="79">
        <f t="shared" si="5"/>
        <v>0</v>
      </c>
    </row>
    <row r="11" spans="1:20" s="82" customFormat="1" ht="15">
      <c r="A11" s="90">
        <f t="shared" si="0"/>
        <v>4</v>
      </c>
      <c r="B11" s="90" t="s">
        <v>18</v>
      </c>
      <c r="C11" s="93" t="s">
        <v>125</v>
      </c>
      <c r="D11" s="90" t="s">
        <v>86</v>
      </c>
      <c r="E11" s="94" t="s">
        <v>91</v>
      </c>
      <c r="F11" s="95">
        <v>241110082470445</v>
      </c>
      <c r="G11" s="96" t="s">
        <v>138</v>
      </c>
      <c r="H11" s="97" t="s">
        <v>155</v>
      </c>
      <c r="I11" s="96" t="s">
        <v>149</v>
      </c>
      <c r="J11" s="90" t="s">
        <v>165</v>
      </c>
      <c r="K11" s="90">
        <f t="shared" ref="K11:K21" si="6">M11/L11</f>
        <v>50</v>
      </c>
      <c r="L11" s="90">
        <v>11550</v>
      </c>
      <c r="M11" s="96">
        <v>577500</v>
      </c>
      <c r="O11" s="79">
        <v>1</v>
      </c>
      <c r="P11" s="79">
        <f t="shared" si="1"/>
        <v>50</v>
      </c>
      <c r="Q11" s="79">
        <f t="shared" si="2"/>
        <v>577500</v>
      </c>
      <c r="R11" s="79">
        <f t="shared" si="3"/>
        <v>0</v>
      </c>
      <c r="S11" s="79">
        <f t="shared" si="4"/>
        <v>0</v>
      </c>
      <c r="T11" s="79">
        <f t="shared" si="5"/>
        <v>0</v>
      </c>
    </row>
    <row r="12" spans="1:20" s="82" customFormat="1" ht="38.25">
      <c r="A12" s="90">
        <f t="shared" si="0"/>
        <v>5</v>
      </c>
      <c r="B12" s="90" t="s">
        <v>18</v>
      </c>
      <c r="C12" s="93" t="s">
        <v>120</v>
      </c>
      <c r="D12" s="90" t="s">
        <v>86</v>
      </c>
      <c r="E12" s="94" t="s">
        <v>189</v>
      </c>
      <c r="F12" s="95">
        <v>241100322639882</v>
      </c>
      <c r="G12" s="96" t="s">
        <v>85</v>
      </c>
      <c r="H12" s="97" t="s">
        <v>156</v>
      </c>
      <c r="I12" s="96" t="s">
        <v>143</v>
      </c>
      <c r="J12" s="90" t="s">
        <v>89</v>
      </c>
      <c r="K12" s="90">
        <f t="shared" si="6"/>
        <v>1</v>
      </c>
      <c r="L12" s="99">
        <v>369600</v>
      </c>
      <c r="M12" s="96">
        <v>369600</v>
      </c>
      <c r="O12" s="79"/>
      <c r="P12" s="79">
        <f t="shared" si="1"/>
        <v>0</v>
      </c>
      <c r="Q12" s="79">
        <f t="shared" si="2"/>
        <v>0</v>
      </c>
      <c r="R12" s="79">
        <f t="shared" si="3"/>
        <v>1</v>
      </c>
      <c r="S12" s="79">
        <f t="shared" si="4"/>
        <v>1</v>
      </c>
      <c r="T12" s="79">
        <f t="shared" si="5"/>
        <v>369600</v>
      </c>
    </row>
    <row r="13" spans="1:20" s="82" customFormat="1" ht="25.5">
      <c r="A13" s="90">
        <f t="shared" si="0"/>
        <v>6</v>
      </c>
      <c r="B13" s="90" t="s">
        <v>18</v>
      </c>
      <c r="C13" s="93" t="s">
        <v>123</v>
      </c>
      <c r="D13" s="90" t="s">
        <v>86</v>
      </c>
      <c r="E13" s="94" t="s">
        <v>91</v>
      </c>
      <c r="F13" s="95">
        <v>241110082447749</v>
      </c>
      <c r="G13" s="96" t="s">
        <v>136</v>
      </c>
      <c r="H13" s="97" t="s">
        <v>157</v>
      </c>
      <c r="I13" s="96" t="s">
        <v>147</v>
      </c>
      <c r="J13" s="90" t="s">
        <v>89</v>
      </c>
      <c r="K13" s="90">
        <f t="shared" si="6"/>
        <v>1</v>
      </c>
      <c r="L13" s="90">
        <v>6290410</v>
      </c>
      <c r="M13" s="96">
        <v>6290410</v>
      </c>
      <c r="O13" s="79"/>
      <c r="P13" s="79">
        <f t="shared" si="1"/>
        <v>0</v>
      </c>
      <c r="Q13" s="79">
        <f t="shared" si="2"/>
        <v>0</v>
      </c>
      <c r="R13" s="79">
        <f t="shared" si="3"/>
        <v>1</v>
      </c>
      <c r="S13" s="79">
        <f t="shared" si="4"/>
        <v>1</v>
      </c>
      <c r="T13" s="79">
        <f t="shared" si="5"/>
        <v>6290410</v>
      </c>
    </row>
    <row r="14" spans="1:20" s="82" customFormat="1" ht="15">
      <c r="A14" s="90">
        <f t="shared" si="0"/>
        <v>7</v>
      </c>
      <c r="B14" s="90" t="s">
        <v>18</v>
      </c>
      <c r="C14" s="93" t="s">
        <v>124</v>
      </c>
      <c r="D14" s="90" t="s">
        <v>86</v>
      </c>
      <c r="E14" s="94" t="s">
        <v>91</v>
      </c>
      <c r="F14" s="95">
        <v>241110082410508</v>
      </c>
      <c r="G14" s="96" t="s">
        <v>137</v>
      </c>
      <c r="H14" s="97" t="s">
        <v>158</v>
      </c>
      <c r="I14" s="96" t="s">
        <v>148</v>
      </c>
      <c r="J14" s="90" t="s">
        <v>166</v>
      </c>
      <c r="K14" s="90">
        <f t="shared" si="6"/>
        <v>1</v>
      </c>
      <c r="L14" s="99">
        <v>1840000</v>
      </c>
      <c r="M14" s="96">
        <v>1840000</v>
      </c>
      <c r="O14" s="79">
        <v>1</v>
      </c>
      <c r="P14" s="79">
        <f t="shared" si="1"/>
        <v>1</v>
      </c>
      <c r="Q14" s="79">
        <f t="shared" si="2"/>
        <v>1840000</v>
      </c>
      <c r="R14" s="79">
        <f t="shared" si="3"/>
        <v>0</v>
      </c>
      <c r="S14" s="79">
        <f t="shared" si="4"/>
        <v>0</v>
      </c>
      <c r="T14" s="79">
        <f t="shared" si="5"/>
        <v>0</v>
      </c>
    </row>
    <row r="15" spans="1:20" s="82" customFormat="1" ht="15">
      <c r="A15" s="90">
        <f t="shared" si="0"/>
        <v>8</v>
      </c>
      <c r="B15" s="90" t="s">
        <v>18</v>
      </c>
      <c r="C15" s="93" t="s">
        <v>167</v>
      </c>
      <c r="D15" s="90" t="s">
        <v>86</v>
      </c>
      <c r="E15" s="94" t="s">
        <v>91</v>
      </c>
      <c r="F15" s="95">
        <v>241110082366741</v>
      </c>
      <c r="G15" s="96" t="s">
        <v>135</v>
      </c>
      <c r="H15" s="97" t="s">
        <v>159</v>
      </c>
      <c r="I15" s="96" t="s">
        <v>146</v>
      </c>
      <c r="J15" s="90" t="s">
        <v>93</v>
      </c>
      <c r="K15" s="90">
        <f t="shared" si="6"/>
        <v>50</v>
      </c>
      <c r="L15" s="90">
        <v>4000</v>
      </c>
      <c r="M15" s="96">
        <v>200000</v>
      </c>
      <c r="O15" s="79">
        <v>1</v>
      </c>
      <c r="P15" s="79">
        <f t="shared" si="1"/>
        <v>50</v>
      </c>
      <c r="Q15" s="79">
        <f t="shared" si="2"/>
        <v>200000</v>
      </c>
      <c r="R15" s="79">
        <f t="shared" si="3"/>
        <v>0</v>
      </c>
      <c r="S15" s="79">
        <f t="shared" si="4"/>
        <v>0</v>
      </c>
      <c r="T15" s="79">
        <f t="shared" si="5"/>
        <v>0</v>
      </c>
    </row>
    <row r="16" spans="1:20" s="82" customFormat="1" ht="25.5">
      <c r="A16" s="90">
        <f t="shared" si="0"/>
        <v>9</v>
      </c>
      <c r="B16" s="90" t="s">
        <v>18</v>
      </c>
      <c r="C16" s="93" t="s">
        <v>127</v>
      </c>
      <c r="D16" s="90" t="s">
        <v>86</v>
      </c>
      <c r="E16" s="94" t="s">
        <v>91</v>
      </c>
      <c r="F16" s="95">
        <v>241110082339948</v>
      </c>
      <c r="G16" s="96" t="s">
        <v>139</v>
      </c>
      <c r="H16" s="97" t="s">
        <v>160</v>
      </c>
      <c r="I16" s="96" t="s">
        <v>150</v>
      </c>
      <c r="J16" s="90" t="s">
        <v>93</v>
      </c>
      <c r="K16" s="90">
        <f t="shared" si="6"/>
        <v>50</v>
      </c>
      <c r="L16" s="90">
        <v>4004</v>
      </c>
      <c r="M16" s="96">
        <v>200200</v>
      </c>
      <c r="O16" s="79">
        <v>1</v>
      </c>
      <c r="P16" s="79">
        <f t="shared" si="1"/>
        <v>50</v>
      </c>
      <c r="Q16" s="79">
        <f t="shared" si="2"/>
        <v>200200</v>
      </c>
      <c r="R16" s="79">
        <f t="shared" si="3"/>
        <v>0</v>
      </c>
      <c r="S16" s="79">
        <f t="shared" si="4"/>
        <v>0</v>
      </c>
      <c r="T16" s="79">
        <f t="shared" si="5"/>
        <v>0</v>
      </c>
    </row>
    <row r="17" spans="1:20" s="82" customFormat="1" ht="38.25">
      <c r="A17" s="90">
        <f t="shared" si="0"/>
        <v>10</v>
      </c>
      <c r="B17" s="90" t="s">
        <v>18</v>
      </c>
      <c r="C17" s="93" t="s">
        <v>122</v>
      </c>
      <c r="D17" s="90" t="s">
        <v>86</v>
      </c>
      <c r="E17" s="94" t="s">
        <v>189</v>
      </c>
      <c r="F17" s="95">
        <v>241100102467262</v>
      </c>
      <c r="G17" s="96" t="s">
        <v>133</v>
      </c>
      <c r="H17" s="97" t="s">
        <v>161</v>
      </c>
      <c r="I17" s="96" t="s">
        <v>144</v>
      </c>
      <c r="J17" s="90" t="s">
        <v>168</v>
      </c>
      <c r="K17" s="90">
        <f t="shared" si="6"/>
        <v>1</v>
      </c>
      <c r="L17" s="90">
        <v>740925</v>
      </c>
      <c r="M17" s="96">
        <v>740925</v>
      </c>
      <c r="O17" s="79"/>
      <c r="P17" s="79">
        <f t="shared" si="1"/>
        <v>0</v>
      </c>
      <c r="Q17" s="79">
        <f t="shared" si="2"/>
        <v>0</v>
      </c>
      <c r="R17" s="79">
        <f t="shared" si="3"/>
        <v>1</v>
      </c>
      <c r="S17" s="79">
        <f t="shared" si="4"/>
        <v>1</v>
      </c>
      <c r="T17" s="79">
        <f t="shared" si="5"/>
        <v>740925</v>
      </c>
    </row>
    <row r="18" spans="1:20" s="82" customFormat="1" ht="15">
      <c r="A18" s="90">
        <f t="shared" si="0"/>
        <v>11</v>
      </c>
      <c r="B18" s="90" t="s">
        <v>18</v>
      </c>
      <c r="C18" s="93" t="s">
        <v>169</v>
      </c>
      <c r="D18" s="90" t="s">
        <v>86</v>
      </c>
      <c r="E18" s="94" t="s">
        <v>91</v>
      </c>
      <c r="F18" s="95">
        <v>241110082355049</v>
      </c>
      <c r="G18" s="96" t="s">
        <v>134</v>
      </c>
      <c r="H18" s="97" t="s">
        <v>162</v>
      </c>
      <c r="I18" s="96" t="s">
        <v>145</v>
      </c>
      <c r="J18" s="90" t="s">
        <v>93</v>
      </c>
      <c r="K18" s="90">
        <f t="shared" si="6"/>
        <v>50</v>
      </c>
      <c r="L18" s="90">
        <v>15000</v>
      </c>
      <c r="M18" s="96">
        <v>750000</v>
      </c>
      <c r="O18" s="79">
        <v>1</v>
      </c>
      <c r="P18" s="79">
        <f t="shared" si="1"/>
        <v>50</v>
      </c>
      <c r="Q18" s="79">
        <f t="shared" si="2"/>
        <v>750000</v>
      </c>
      <c r="R18" s="79">
        <f t="shared" si="3"/>
        <v>0</v>
      </c>
      <c r="S18" s="79">
        <f t="shared" si="4"/>
        <v>0</v>
      </c>
      <c r="T18" s="79">
        <f t="shared" si="5"/>
        <v>0</v>
      </c>
    </row>
    <row r="19" spans="1:20" s="82" customFormat="1" ht="51">
      <c r="A19" s="90">
        <f t="shared" si="0"/>
        <v>12</v>
      </c>
      <c r="B19" s="90" t="s">
        <v>18</v>
      </c>
      <c r="C19" s="93" t="s">
        <v>119</v>
      </c>
      <c r="D19" s="90" t="s">
        <v>86</v>
      </c>
      <c r="E19" s="94" t="s">
        <v>91</v>
      </c>
      <c r="F19" s="95">
        <v>241110082348258</v>
      </c>
      <c r="G19" s="96" t="s">
        <v>130</v>
      </c>
      <c r="H19" s="97" t="s">
        <v>163</v>
      </c>
      <c r="I19" s="96" t="s">
        <v>105</v>
      </c>
      <c r="J19" s="100" t="s">
        <v>170</v>
      </c>
      <c r="K19" s="90">
        <f t="shared" si="6"/>
        <v>1</v>
      </c>
      <c r="L19" s="90">
        <v>85000</v>
      </c>
      <c r="M19" s="96">
        <v>85000</v>
      </c>
      <c r="O19" s="79"/>
      <c r="P19" s="79">
        <f t="shared" si="1"/>
        <v>0</v>
      </c>
      <c r="Q19" s="79">
        <f t="shared" si="2"/>
        <v>0</v>
      </c>
      <c r="R19" s="79">
        <f t="shared" si="3"/>
        <v>1</v>
      </c>
      <c r="S19" s="79">
        <f t="shared" si="4"/>
        <v>1</v>
      </c>
      <c r="T19" s="79">
        <f t="shared" si="5"/>
        <v>85000</v>
      </c>
    </row>
    <row r="20" spans="1:20" s="82" customFormat="1" ht="63.75">
      <c r="A20" s="90">
        <f t="shared" si="0"/>
        <v>13</v>
      </c>
      <c r="B20" s="90" t="s">
        <v>18</v>
      </c>
      <c r="C20" s="93" t="s">
        <v>171</v>
      </c>
      <c r="D20" s="90" t="s">
        <v>86</v>
      </c>
      <c r="E20" s="94" t="s">
        <v>189</v>
      </c>
      <c r="F20" s="95">
        <v>241100102425543</v>
      </c>
      <c r="G20" s="96" t="s">
        <v>132</v>
      </c>
      <c r="H20" s="97" t="s">
        <v>109</v>
      </c>
      <c r="I20" s="96" t="s">
        <v>106</v>
      </c>
      <c r="J20" s="90" t="s">
        <v>89</v>
      </c>
      <c r="K20" s="90">
        <f t="shared" si="6"/>
        <v>2036300</v>
      </c>
      <c r="L20" s="90">
        <v>3</v>
      </c>
      <c r="M20" s="96">
        <v>6108900</v>
      </c>
      <c r="O20" s="79"/>
      <c r="P20" s="79">
        <f t="shared" si="1"/>
        <v>0</v>
      </c>
      <c r="Q20" s="79">
        <f t="shared" si="2"/>
        <v>0</v>
      </c>
      <c r="R20" s="79">
        <f t="shared" si="3"/>
        <v>1</v>
      </c>
      <c r="S20" s="79">
        <f t="shared" si="4"/>
        <v>2036300</v>
      </c>
      <c r="T20" s="79">
        <f t="shared" si="5"/>
        <v>6108900</v>
      </c>
    </row>
    <row r="21" spans="1:20" s="82" customFormat="1" ht="38.25">
      <c r="A21" s="90">
        <f t="shared" si="0"/>
        <v>14</v>
      </c>
      <c r="B21" s="90" t="s">
        <v>18</v>
      </c>
      <c r="C21" s="93" t="s">
        <v>110</v>
      </c>
      <c r="D21" s="90" t="s">
        <v>86</v>
      </c>
      <c r="E21" s="94" t="s">
        <v>189</v>
      </c>
      <c r="F21" s="95">
        <v>241100242408513</v>
      </c>
      <c r="G21" s="96" t="s">
        <v>140</v>
      </c>
      <c r="H21" s="97" t="s">
        <v>164</v>
      </c>
      <c r="I21" s="96" t="s">
        <v>104</v>
      </c>
      <c r="J21" s="90" t="s">
        <v>89</v>
      </c>
      <c r="K21" s="90">
        <f t="shared" si="6"/>
        <v>3</v>
      </c>
      <c r="L21" s="90">
        <v>420000</v>
      </c>
      <c r="M21" s="96">
        <v>1260000</v>
      </c>
      <c r="O21" s="79"/>
      <c r="P21" s="79">
        <f t="shared" si="1"/>
        <v>0</v>
      </c>
      <c r="Q21" s="79">
        <f t="shared" si="2"/>
        <v>0</v>
      </c>
      <c r="R21" s="79">
        <f t="shared" si="3"/>
        <v>1</v>
      </c>
      <c r="S21" s="79">
        <f t="shared" si="4"/>
        <v>3</v>
      </c>
      <c r="T21" s="79">
        <f t="shared" si="5"/>
        <v>1260000</v>
      </c>
    </row>
    <row r="22" spans="1:20" s="82" customFormat="1" ht="38.25">
      <c r="A22" s="90">
        <f t="shared" si="0"/>
        <v>15</v>
      </c>
      <c r="B22" s="90" t="s">
        <v>18</v>
      </c>
      <c r="C22" s="93" t="s">
        <v>126</v>
      </c>
      <c r="D22" s="90" t="s">
        <v>86</v>
      </c>
      <c r="E22" s="94" t="s">
        <v>189</v>
      </c>
      <c r="F22" s="95">
        <v>241100242401249</v>
      </c>
      <c r="G22" s="96" t="s">
        <v>84</v>
      </c>
      <c r="H22" s="97" t="s">
        <v>88</v>
      </c>
      <c r="I22" s="96" t="s">
        <v>107</v>
      </c>
      <c r="J22" s="90" t="s">
        <v>89</v>
      </c>
      <c r="K22" s="90">
        <f>M22/L22</f>
        <v>12</v>
      </c>
      <c r="L22" s="90">
        <v>200000</v>
      </c>
      <c r="M22" s="96">
        <v>2400000</v>
      </c>
      <c r="O22" s="79"/>
      <c r="P22" s="79">
        <f t="shared" si="1"/>
        <v>0</v>
      </c>
      <c r="Q22" s="79">
        <f t="shared" si="2"/>
        <v>0</v>
      </c>
      <c r="R22" s="79">
        <f t="shared" si="3"/>
        <v>1</v>
      </c>
      <c r="S22" s="79">
        <f t="shared" si="4"/>
        <v>12</v>
      </c>
      <c r="T22" s="79">
        <f t="shared" si="5"/>
        <v>2400000</v>
      </c>
    </row>
    <row r="23" spans="1:20" s="82" customFormat="1" ht="38.25">
      <c r="A23" s="90">
        <f t="shared" ref="A23:A143" si="7">+ROW(A23)-7</f>
        <v>16</v>
      </c>
      <c r="B23" s="90" t="s">
        <v>18</v>
      </c>
      <c r="C23" s="101" t="s">
        <v>95</v>
      </c>
      <c r="D23" s="90" t="s">
        <v>97</v>
      </c>
      <c r="E23" s="94" t="s">
        <v>111</v>
      </c>
      <c r="F23" s="95">
        <v>241100432668748</v>
      </c>
      <c r="G23" s="96" t="s">
        <v>176</v>
      </c>
      <c r="H23" s="97" t="s">
        <v>172</v>
      </c>
      <c r="I23" s="96" t="s">
        <v>184</v>
      </c>
      <c r="J23" s="90" t="s">
        <v>93</v>
      </c>
      <c r="K23" s="90">
        <f t="shared" ref="K23:K31" si="8">M23/L23</f>
        <v>1</v>
      </c>
      <c r="L23" s="96">
        <v>49387963</v>
      </c>
      <c r="M23" s="96">
        <v>49387963</v>
      </c>
      <c r="O23" s="79">
        <v>1</v>
      </c>
      <c r="P23" s="79">
        <f t="shared" si="1"/>
        <v>1</v>
      </c>
      <c r="Q23" s="79">
        <f t="shared" si="2"/>
        <v>49387963</v>
      </c>
      <c r="R23" s="79">
        <f t="shared" si="3"/>
        <v>0</v>
      </c>
      <c r="S23" s="79">
        <f t="shared" si="4"/>
        <v>0</v>
      </c>
      <c r="T23" s="79">
        <f t="shared" si="5"/>
        <v>0</v>
      </c>
    </row>
    <row r="24" spans="1:20" s="82" customFormat="1" ht="38.25">
      <c r="A24" s="90">
        <f t="shared" si="7"/>
        <v>17</v>
      </c>
      <c r="B24" s="90" t="s">
        <v>18</v>
      </c>
      <c r="C24" s="101" t="s">
        <v>95</v>
      </c>
      <c r="D24" s="90" t="s">
        <v>97</v>
      </c>
      <c r="E24" s="94" t="s">
        <v>111</v>
      </c>
      <c r="F24" s="95">
        <v>241100432668754</v>
      </c>
      <c r="G24" s="96" t="s">
        <v>177</v>
      </c>
      <c r="H24" s="97" t="s">
        <v>173</v>
      </c>
      <c r="I24" s="96" t="s">
        <v>185</v>
      </c>
      <c r="J24" s="90" t="s">
        <v>93</v>
      </c>
      <c r="K24" s="90">
        <f t="shared" si="8"/>
        <v>3</v>
      </c>
      <c r="L24" s="96">
        <v>24713663</v>
      </c>
      <c r="M24" s="96">
        <v>74140989</v>
      </c>
      <c r="O24" s="79">
        <v>1</v>
      </c>
      <c r="P24" s="79">
        <f t="shared" ref="P24" si="9">+IF(O24&gt;0,K24,0)</f>
        <v>3</v>
      </c>
      <c r="Q24" s="79">
        <f t="shared" ref="Q24" si="10">+IF(O24&gt;0,M24,0)</f>
        <v>74140989</v>
      </c>
      <c r="R24" s="79">
        <f t="shared" ref="R24" si="11">+IF(O24&gt;0,0,1)</f>
        <v>0</v>
      </c>
      <c r="S24" s="79">
        <f t="shared" ref="S24" si="12">+IF(R24&gt;0,K24,0)</f>
        <v>0</v>
      </c>
      <c r="T24" s="79">
        <f t="shared" ref="T24" si="13">+IF(R24&gt;0,M24,0)</f>
        <v>0</v>
      </c>
    </row>
    <row r="25" spans="1:20" s="82" customFormat="1" ht="45">
      <c r="A25" s="90">
        <f t="shared" si="7"/>
        <v>18</v>
      </c>
      <c r="B25" s="90" t="s">
        <v>18</v>
      </c>
      <c r="C25" s="101" t="s">
        <v>96</v>
      </c>
      <c r="D25" s="90" t="s">
        <v>97</v>
      </c>
      <c r="E25" s="94" t="s">
        <v>111</v>
      </c>
      <c r="F25" s="95">
        <v>241100432666835</v>
      </c>
      <c r="G25" s="96" t="s">
        <v>178</v>
      </c>
      <c r="H25" s="97" t="s">
        <v>174</v>
      </c>
      <c r="I25" s="96" t="s">
        <v>186</v>
      </c>
      <c r="J25" s="90" t="s">
        <v>93</v>
      </c>
      <c r="K25" s="90">
        <f t="shared" si="8"/>
        <v>1</v>
      </c>
      <c r="L25" s="96">
        <v>4000000</v>
      </c>
      <c r="M25" s="96">
        <v>4000000</v>
      </c>
      <c r="O25" s="79">
        <v>1</v>
      </c>
      <c r="P25" s="79">
        <f t="shared" si="1"/>
        <v>1</v>
      </c>
      <c r="Q25" s="79">
        <f t="shared" si="2"/>
        <v>4000000</v>
      </c>
      <c r="R25" s="79"/>
      <c r="S25" s="79">
        <f t="shared" si="4"/>
        <v>0</v>
      </c>
      <c r="T25" s="79">
        <f t="shared" si="5"/>
        <v>0</v>
      </c>
    </row>
    <row r="26" spans="1:20" s="82" customFormat="1" ht="45">
      <c r="A26" s="90">
        <f t="shared" si="7"/>
        <v>19</v>
      </c>
      <c r="B26" s="90" t="s">
        <v>18</v>
      </c>
      <c r="C26" s="101" t="s">
        <v>96</v>
      </c>
      <c r="D26" s="90" t="s">
        <v>97</v>
      </c>
      <c r="E26" s="94" t="s">
        <v>111</v>
      </c>
      <c r="F26" s="95">
        <v>241100432664968</v>
      </c>
      <c r="G26" s="96" t="s">
        <v>83</v>
      </c>
      <c r="H26" s="97" t="s">
        <v>175</v>
      </c>
      <c r="I26" s="96" t="s">
        <v>187</v>
      </c>
      <c r="J26" s="90" t="s">
        <v>93</v>
      </c>
      <c r="K26" s="90">
        <f t="shared" si="8"/>
        <v>1</v>
      </c>
      <c r="L26" s="96">
        <v>4000000</v>
      </c>
      <c r="M26" s="96">
        <v>4000000</v>
      </c>
      <c r="O26" s="79">
        <v>1</v>
      </c>
      <c r="P26" s="79">
        <f t="shared" si="1"/>
        <v>1</v>
      </c>
      <c r="Q26" s="79">
        <f t="shared" si="2"/>
        <v>4000000</v>
      </c>
      <c r="R26" s="79">
        <f t="shared" si="3"/>
        <v>0</v>
      </c>
      <c r="S26" s="79">
        <f t="shared" si="4"/>
        <v>0</v>
      </c>
      <c r="T26" s="79">
        <f t="shared" si="5"/>
        <v>0</v>
      </c>
    </row>
    <row r="27" spans="1:20" s="82" customFormat="1" ht="38.25">
      <c r="A27" s="90">
        <f t="shared" si="7"/>
        <v>20</v>
      </c>
      <c r="B27" s="90" t="s">
        <v>18</v>
      </c>
      <c r="C27" s="101" t="s">
        <v>95</v>
      </c>
      <c r="D27" s="90" t="s">
        <v>97</v>
      </c>
      <c r="E27" s="94" t="s">
        <v>111</v>
      </c>
      <c r="F27" s="95">
        <v>241100432664943</v>
      </c>
      <c r="G27" s="96" t="s">
        <v>179</v>
      </c>
      <c r="H27" s="97" t="s">
        <v>172</v>
      </c>
      <c r="I27" s="96" t="s">
        <v>184</v>
      </c>
      <c r="J27" s="90" t="s">
        <v>93</v>
      </c>
      <c r="K27" s="90">
        <f t="shared" si="8"/>
        <v>2</v>
      </c>
      <c r="L27" s="96">
        <v>13033725</v>
      </c>
      <c r="M27" s="96">
        <v>26067450</v>
      </c>
      <c r="O27" s="79">
        <v>1</v>
      </c>
      <c r="P27" s="79">
        <f t="shared" si="1"/>
        <v>2</v>
      </c>
      <c r="Q27" s="79">
        <f t="shared" si="2"/>
        <v>26067450</v>
      </c>
      <c r="R27" s="79">
        <f t="shared" si="3"/>
        <v>0</v>
      </c>
      <c r="S27" s="79">
        <f t="shared" si="4"/>
        <v>0</v>
      </c>
      <c r="T27" s="79">
        <f t="shared" si="5"/>
        <v>0</v>
      </c>
    </row>
    <row r="28" spans="1:20" s="82" customFormat="1" ht="45">
      <c r="A28" s="102">
        <f t="shared" si="7"/>
        <v>21</v>
      </c>
      <c r="B28" s="102" t="s">
        <v>18</v>
      </c>
      <c r="C28" s="103" t="s">
        <v>96</v>
      </c>
      <c r="D28" s="102" t="s">
        <v>97</v>
      </c>
      <c r="E28" s="104" t="s">
        <v>111</v>
      </c>
      <c r="F28" s="105">
        <v>241100432555022</v>
      </c>
      <c r="G28" s="106" t="s">
        <v>178</v>
      </c>
      <c r="H28" s="107" t="s">
        <v>99</v>
      </c>
      <c r="I28" s="106" t="s">
        <v>188</v>
      </c>
      <c r="J28" s="92" t="s">
        <v>93</v>
      </c>
      <c r="K28" s="102">
        <f t="shared" si="8"/>
        <v>1</v>
      </c>
      <c r="L28" s="106">
        <v>4000000</v>
      </c>
      <c r="M28" s="106">
        <v>4000000</v>
      </c>
      <c r="O28" s="79">
        <v>1</v>
      </c>
      <c r="P28" s="79">
        <f t="shared" si="1"/>
        <v>1</v>
      </c>
      <c r="Q28" s="79">
        <f t="shared" si="2"/>
        <v>4000000</v>
      </c>
      <c r="R28" s="79">
        <f t="shared" si="3"/>
        <v>0</v>
      </c>
      <c r="S28" s="79">
        <f t="shared" si="4"/>
        <v>0</v>
      </c>
      <c r="T28" s="79">
        <f t="shared" si="5"/>
        <v>0</v>
      </c>
    </row>
    <row r="29" spans="1:20" s="82" customFormat="1" ht="38.25">
      <c r="A29" s="90">
        <f t="shared" si="7"/>
        <v>22</v>
      </c>
      <c r="B29" s="90" t="s">
        <v>18</v>
      </c>
      <c r="C29" s="101" t="s">
        <v>95</v>
      </c>
      <c r="D29" s="90" t="s">
        <v>97</v>
      </c>
      <c r="E29" s="94" t="s">
        <v>111</v>
      </c>
      <c r="F29" s="95">
        <v>241100432557052</v>
      </c>
      <c r="G29" s="96" t="s">
        <v>180</v>
      </c>
      <c r="H29" s="97" t="s">
        <v>172</v>
      </c>
      <c r="I29" s="96" t="s">
        <v>184</v>
      </c>
      <c r="J29" s="90" t="s">
        <v>93</v>
      </c>
      <c r="K29" s="90">
        <f t="shared" si="8"/>
        <v>5.9999999010449061</v>
      </c>
      <c r="L29" s="96">
        <v>20211188</v>
      </c>
      <c r="M29" s="96">
        <v>121267126</v>
      </c>
      <c r="O29" s="79">
        <v>1</v>
      </c>
      <c r="P29" s="79">
        <f t="shared" si="1"/>
        <v>5.9999999010449061</v>
      </c>
      <c r="Q29" s="79">
        <f t="shared" si="2"/>
        <v>121267126</v>
      </c>
      <c r="R29" s="79">
        <f t="shared" si="3"/>
        <v>0</v>
      </c>
      <c r="S29" s="79">
        <f t="shared" si="4"/>
        <v>0</v>
      </c>
      <c r="T29" s="79">
        <f t="shared" si="5"/>
        <v>0</v>
      </c>
    </row>
    <row r="30" spans="1:20" s="82" customFormat="1" ht="38.25">
      <c r="A30" s="90">
        <f t="shared" si="7"/>
        <v>23</v>
      </c>
      <c r="B30" s="90" t="s">
        <v>18</v>
      </c>
      <c r="C30" s="101" t="s">
        <v>95</v>
      </c>
      <c r="D30" s="90" t="s">
        <v>97</v>
      </c>
      <c r="E30" s="94" t="s">
        <v>111</v>
      </c>
      <c r="F30" s="95">
        <v>241100432557094</v>
      </c>
      <c r="G30" s="96" t="s">
        <v>181</v>
      </c>
      <c r="H30" s="97" t="s">
        <v>173</v>
      </c>
      <c r="I30" s="96" t="s">
        <v>185</v>
      </c>
      <c r="J30" s="90" t="s">
        <v>93</v>
      </c>
      <c r="K30" s="90">
        <f t="shared" si="8"/>
        <v>3</v>
      </c>
      <c r="L30" s="108">
        <f>+M30/3</f>
        <v>7683624.333333333</v>
      </c>
      <c r="M30" s="96">
        <v>23050873</v>
      </c>
      <c r="O30" s="79">
        <v>1</v>
      </c>
      <c r="P30" s="79">
        <f t="shared" si="1"/>
        <v>3</v>
      </c>
      <c r="Q30" s="79">
        <f t="shared" si="2"/>
        <v>23050873</v>
      </c>
      <c r="R30" s="79">
        <f t="shared" si="3"/>
        <v>0</v>
      </c>
      <c r="S30" s="79">
        <f t="shared" si="4"/>
        <v>0</v>
      </c>
      <c r="T30" s="79">
        <f t="shared" si="5"/>
        <v>0</v>
      </c>
    </row>
    <row r="31" spans="1:20" s="82" customFormat="1" ht="38.25">
      <c r="A31" s="90">
        <f t="shared" si="7"/>
        <v>24</v>
      </c>
      <c r="B31" s="90" t="s">
        <v>18</v>
      </c>
      <c r="C31" s="101" t="s">
        <v>95</v>
      </c>
      <c r="D31" s="90" t="s">
        <v>97</v>
      </c>
      <c r="E31" s="94" t="s">
        <v>111</v>
      </c>
      <c r="F31" s="95">
        <v>241100432539608</v>
      </c>
      <c r="G31" s="96" t="s">
        <v>182</v>
      </c>
      <c r="H31" s="97" t="s">
        <v>172</v>
      </c>
      <c r="I31" s="96" t="s">
        <v>184</v>
      </c>
      <c r="J31" s="90" t="s">
        <v>93</v>
      </c>
      <c r="K31" s="90">
        <f t="shared" si="8"/>
        <v>3</v>
      </c>
      <c r="L31" s="96">
        <f>+M31/3</f>
        <v>11807290</v>
      </c>
      <c r="M31" s="96">
        <v>35421870</v>
      </c>
      <c r="O31" s="79">
        <v>1</v>
      </c>
      <c r="P31" s="79">
        <f t="shared" si="1"/>
        <v>3</v>
      </c>
      <c r="Q31" s="79">
        <f t="shared" si="2"/>
        <v>35421870</v>
      </c>
      <c r="R31" s="79">
        <f t="shared" si="3"/>
        <v>0</v>
      </c>
      <c r="S31" s="79">
        <f t="shared" si="4"/>
        <v>0</v>
      </c>
      <c r="T31" s="79">
        <f t="shared" si="5"/>
        <v>0</v>
      </c>
    </row>
    <row r="32" spans="1:20" s="82" customFormat="1" ht="38.25">
      <c r="A32" s="90">
        <f t="shared" si="7"/>
        <v>25</v>
      </c>
      <c r="B32" s="90" t="s">
        <v>18</v>
      </c>
      <c r="C32" s="101" t="s">
        <v>95</v>
      </c>
      <c r="D32" s="90" t="s">
        <v>97</v>
      </c>
      <c r="E32" s="94" t="s">
        <v>111</v>
      </c>
      <c r="F32" s="95">
        <v>241100432539565</v>
      </c>
      <c r="G32" s="96" t="s">
        <v>183</v>
      </c>
      <c r="H32" s="97" t="s">
        <v>172</v>
      </c>
      <c r="I32" s="96" t="s">
        <v>184</v>
      </c>
      <c r="J32" s="90" t="s">
        <v>93</v>
      </c>
      <c r="K32" s="90">
        <f t="shared" ref="K32" si="14">M32/L32</f>
        <v>2</v>
      </c>
      <c r="L32" s="109">
        <f>M32/2</f>
        <v>12544498</v>
      </c>
      <c r="M32" s="96">
        <v>25088996</v>
      </c>
      <c r="O32" s="79">
        <v>1</v>
      </c>
      <c r="P32" s="79">
        <f t="shared" ref="P32:P35" si="15">+IF(O32&gt;0,K32,0)</f>
        <v>2</v>
      </c>
      <c r="Q32" s="79">
        <f t="shared" ref="Q32:Q35" si="16">+IF(O32&gt;0,M32,0)</f>
        <v>25088996</v>
      </c>
      <c r="R32" s="79">
        <f t="shared" ref="R32:R35" si="17">+IF(O32&gt;0,0,1)</f>
        <v>0</v>
      </c>
      <c r="S32" s="79">
        <f t="shared" ref="S32:S35" si="18">+IF(R32&gt;0,K32,0)</f>
        <v>0</v>
      </c>
      <c r="T32" s="79">
        <f t="shared" ref="T32:T35" si="19">+IF(R32&gt;0,M32,0)</f>
        <v>0</v>
      </c>
    </row>
    <row r="33" spans="1:20" s="82" customFormat="1" ht="90">
      <c r="A33" s="90">
        <f t="shared" si="7"/>
        <v>26</v>
      </c>
      <c r="B33" s="90" t="s">
        <v>19</v>
      </c>
      <c r="C33" s="101" t="s">
        <v>287</v>
      </c>
      <c r="D33" s="101" t="s">
        <v>86</v>
      </c>
      <c r="E33" s="94" t="s">
        <v>288</v>
      </c>
      <c r="F33" s="95">
        <v>241100102733197</v>
      </c>
      <c r="G33" s="96" t="s">
        <v>192</v>
      </c>
      <c r="H33" s="97" t="s">
        <v>254</v>
      </c>
      <c r="I33" s="96" t="s">
        <v>106</v>
      </c>
      <c r="J33" s="90" t="s">
        <v>89</v>
      </c>
      <c r="K33" s="90">
        <v>9</v>
      </c>
      <c r="L33" s="109">
        <f>M33/K33</f>
        <v>2036300</v>
      </c>
      <c r="M33" s="109">
        <v>18326700</v>
      </c>
      <c r="O33" s="79"/>
      <c r="P33" s="79">
        <f t="shared" si="15"/>
        <v>0</v>
      </c>
      <c r="Q33" s="79">
        <f t="shared" si="16"/>
        <v>0</v>
      </c>
      <c r="R33" s="79">
        <f t="shared" si="17"/>
        <v>1</v>
      </c>
      <c r="S33" s="79">
        <f t="shared" si="18"/>
        <v>9</v>
      </c>
      <c r="T33" s="79">
        <f t="shared" si="19"/>
        <v>18326700</v>
      </c>
    </row>
    <row r="34" spans="1:20" s="82" customFormat="1" ht="30">
      <c r="A34" s="90">
        <f t="shared" si="7"/>
        <v>27</v>
      </c>
      <c r="B34" s="90" t="s">
        <v>19</v>
      </c>
      <c r="C34" s="101" t="s">
        <v>190</v>
      </c>
      <c r="D34" s="101" t="s">
        <v>86</v>
      </c>
      <c r="E34" s="110" t="s">
        <v>91</v>
      </c>
      <c r="F34" s="95">
        <v>241110082530909</v>
      </c>
      <c r="G34" s="96" t="s">
        <v>193</v>
      </c>
      <c r="H34" s="97" t="s">
        <v>255</v>
      </c>
      <c r="I34" s="96" t="s">
        <v>194</v>
      </c>
      <c r="J34" s="90" t="s">
        <v>89</v>
      </c>
      <c r="K34" s="90">
        <v>1</v>
      </c>
      <c r="L34" s="109">
        <f>M34/K34</f>
        <v>110000</v>
      </c>
      <c r="M34" s="96">
        <v>110000</v>
      </c>
      <c r="O34" s="79"/>
      <c r="P34" s="79">
        <f t="shared" si="15"/>
        <v>0</v>
      </c>
      <c r="Q34" s="79">
        <f t="shared" si="16"/>
        <v>0</v>
      </c>
      <c r="R34" s="79">
        <f t="shared" si="17"/>
        <v>1</v>
      </c>
      <c r="S34" s="79">
        <f t="shared" si="18"/>
        <v>1</v>
      </c>
      <c r="T34" s="79">
        <f t="shared" si="19"/>
        <v>110000</v>
      </c>
    </row>
    <row r="35" spans="1:20" s="82" customFormat="1" ht="45">
      <c r="A35" s="90">
        <f t="shared" si="7"/>
        <v>28</v>
      </c>
      <c r="B35" s="90" t="s">
        <v>19</v>
      </c>
      <c r="C35" s="101" t="s">
        <v>289</v>
      </c>
      <c r="D35" s="101" t="s">
        <v>86</v>
      </c>
      <c r="E35" s="94" t="s">
        <v>288</v>
      </c>
      <c r="F35" s="95">
        <v>241100102722976</v>
      </c>
      <c r="G35" s="96" t="s">
        <v>191</v>
      </c>
      <c r="H35" s="97" t="s">
        <v>256</v>
      </c>
      <c r="I35" s="96" t="s">
        <v>195</v>
      </c>
      <c r="J35" s="90" t="s">
        <v>290</v>
      </c>
      <c r="K35" s="90">
        <v>19404</v>
      </c>
      <c r="L35" s="109">
        <f t="shared" ref="L35:L49" si="20">M35/K35</f>
        <v>1269.3333333333333</v>
      </c>
      <c r="M35" s="109">
        <v>24630144</v>
      </c>
      <c r="O35" s="79"/>
      <c r="P35" s="79">
        <f t="shared" si="15"/>
        <v>0</v>
      </c>
      <c r="Q35" s="79">
        <f t="shared" si="16"/>
        <v>0</v>
      </c>
      <c r="R35" s="79">
        <f t="shared" si="17"/>
        <v>1</v>
      </c>
      <c r="S35" s="79">
        <f t="shared" si="18"/>
        <v>19404</v>
      </c>
      <c r="T35" s="79">
        <f t="shared" si="19"/>
        <v>24630144</v>
      </c>
    </row>
    <row r="36" spans="1:20" s="82" customFormat="1" ht="30">
      <c r="A36" s="90">
        <f t="shared" si="7"/>
        <v>29</v>
      </c>
      <c r="B36" s="90" t="s">
        <v>19</v>
      </c>
      <c r="C36" s="101" t="s">
        <v>292</v>
      </c>
      <c r="D36" s="101" t="s">
        <v>86</v>
      </c>
      <c r="E36" s="94" t="s">
        <v>288</v>
      </c>
      <c r="F36" s="95">
        <v>241100102552584</v>
      </c>
      <c r="G36" s="96" t="s">
        <v>196</v>
      </c>
      <c r="H36" s="97" t="s">
        <v>257</v>
      </c>
      <c r="I36" s="96" t="s">
        <v>197</v>
      </c>
      <c r="J36" s="90" t="s">
        <v>291</v>
      </c>
      <c r="K36" s="90">
        <f>+M36/L36</f>
        <v>148.88223999112179</v>
      </c>
      <c r="L36" s="109">
        <v>801963</v>
      </c>
      <c r="M36" s="111">
        <f>223587284.4-104189236.57</f>
        <v>119398047.83000001</v>
      </c>
      <c r="O36" s="79"/>
      <c r="P36" s="79">
        <f t="shared" ref="P36:P77" si="21">+IF(O36&gt;0,K36,0)</f>
        <v>0</v>
      </c>
      <c r="Q36" s="79">
        <f t="shared" ref="Q36:Q77" si="22">+IF(O36&gt;0,M36,0)</f>
        <v>0</v>
      </c>
      <c r="R36" s="79">
        <f t="shared" ref="R36:R70" si="23">+IF(O36&gt;0,0,1)</f>
        <v>1</v>
      </c>
      <c r="S36" s="79">
        <f t="shared" ref="S36:S77" si="24">+IF(R36&gt;0,K36,0)</f>
        <v>148.88223999112179</v>
      </c>
      <c r="T36" s="79">
        <f t="shared" ref="T36:T77" si="25">+IF(R36&gt;0,M36,0)</f>
        <v>119398047.83000001</v>
      </c>
    </row>
    <row r="37" spans="1:20" s="82" customFormat="1" ht="38.25">
      <c r="A37" s="90">
        <f t="shared" si="7"/>
        <v>30</v>
      </c>
      <c r="B37" s="90" t="s">
        <v>19</v>
      </c>
      <c r="C37" s="101" t="s">
        <v>295</v>
      </c>
      <c r="D37" s="101" t="s">
        <v>86</v>
      </c>
      <c r="E37" s="94" t="s">
        <v>294</v>
      </c>
      <c r="F37" s="95">
        <v>241100422471535</v>
      </c>
      <c r="G37" s="96" t="s">
        <v>198</v>
      </c>
      <c r="H37" s="97" t="s">
        <v>258</v>
      </c>
      <c r="I37" s="96" t="s">
        <v>199</v>
      </c>
      <c r="J37" s="90" t="s">
        <v>293</v>
      </c>
      <c r="K37" s="90">
        <f>5090-742-639</f>
        <v>3709</v>
      </c>
      <c r="L37" s="109">
        <f>M37/K37</f>
        <v>11286.060932866001</v>
      </c>
      <c r="M37" s="109">
        <f>57446800-15586800</f>
        <v>41860000</v>
      </c>
      <c r="O37" s="79"/>
      <c r="P37" s="79">
        <f t="shared" si="21"/>
        <v>0</v>
      </c>
      <c r="Q37" s="79">
        <f t="shared" si="22"/>
        <v>0</v>
      </c>
      <c r="R37" s="79">
        <f t="shared" si="23"/>
        <v>1</v>
      </c>
      <c r="S37" s="79">
        <f t="shared" si="24"/>
        <v>3709</v>
      </c>
      <c r="T37" s="79">
        <f t="shared" si="25"/>
        <v>41860000</v>
      </c>
    </row>
    <row r="38" spans="1:20" s="82" customFormat="1" ht="38.25">
      <c r="A38" s="90">
        <f t="shared" si="7"/>
        <v>31</v>
      </c>
      <c r="B38" s="90" t="s">
        <v>19</v>
      </c>
      <c r="C38" s="101" t="s">
        <v>296</v>
      </c>
      <c r="D38" s="101" t="s">
        <v>86</v>
      </c>
      <c r="E38" s="94" t="s">
        <v>189</v>
      </c>
      <c r="F38" s="95">
        <v>241100242481890</v>
      </c>
      <c r="G38" s="96" t="s">
        <v>200</v>
      </c>
      <c r="H38" s="97" t="s">
        <v>259</v>
      </c>
      <c r="I38" s="96" t="s">
        <v>201</v>
      </c>
      <c r="J38" s="90" t="s">
        <v>89</v>
      </c>
      <c r="K38" s="90">
        <v>9</v>
      </c>
      <c r="L38" s="109">
        <f t="shared" si="20"/>
        <v>677000</v>
      </c>
      <c r="M38" s="109">
        <f>8124000-2031000</f>
        <v>6093000</v>
      </c>
      <c r="O38" s="79"/>
      <c r="P38" s="79">
        <f t="shared" si="21"/>
        <v>0</v>
      </c>
      <c r="Q38" s="79">
        <f t="shared" si="22"/>
        <v>0</v>
      </c>
      <c r="R38" s="79">
        <f t="shared" si="23"/>
        <v>1</v>
      </c>
      <c r="S38" s="79">
        <f t="shared" si="24"/>
        <v>9</v>
      </c>
      <c r="T38" s="79">
        <f t="shared" si="25"/>
        <v>6093000</v>
      </c>
    </row>
    <row r="39" spans="1:20" s="82" customFormat="1" ht="38.25">
      <c r="A39" s="90">
        <f t="shared" si="7"/>
        <v>32</v>
      </c>
      <c r="B39" s="90" t="s">
        <v>19</v>
      </c>
      <c r="C39" s="101" t="s">
        <v>296</v>
      </c>
      <c r="D39" s="101" t="s">
        <v>86</v>
      </c>
      <c r="E39" s="94" t="s">
        <v>189</v>
      </c>
      <c r="F39" s="95">
        <v>241100242401294</v>
      </c>
      <c r="G39" s="96" t="s">
        <v>202</v>
      </c>
      <c r="H39" s="97" t="s">
        <v>90</v>
      </c>
      <c r="I39" s="96" t="s">
        <v>108</v>
      </c>
      <c r="J39" s="90" t="s">
        <v>89</v>
      </c>
      <c r="K39" s="90">
        <v>9</v>
      </c>
      <c r="L39" s="109">
        <f t="shared" si="20"/>
        <v>1030000</v>
      </c>
      <c r="M39" s="109">
        <f>12360000-3090000</f>
        <v>9270000</v>
      </c>
      <c r="O39" s="79"/>
      <c r="P39" s="79">
        <f t="shared" si="21"/>
        <v>0</v>
      </c>
      <c r="Q39" s="79">
        <f t="shared" si="22"/>
        <v>0</v>
      </c>
      <c r="R39" s="79">
        <f t="shared" si="23"/>
        <v>1</v>
      </c>
      <c r="S39" s="79">
        <f t="shared" si="24"/>
        <v>9</v>
      </c>
      <c r="T39" s="79">
        <f t="shared" si="25"/>
        <v>9270000</v>
      </c>
    </row>
    <row r="40" spans="1:20" s="82" customFormat="1" ht="60">
      <c r="A40" s="90">
        <f t="shared" si="7"/>
        <v>33</v>
      </c>
      <c r="B40" s="90" t="s">
        <v>19</v>
      </c>
      <c r="C40" s="101" t="s">
        <v>297</v>
      </c>
      <c r="D40" s="101" t="s">
        <v>86</v>
      </c>
      <c r="E40" s="94" t="s">
        <v>189</v>
      </c>
      <c r="F40" s="95">
        <v>241100242430022</v>
      </c>
      <c r="G40" s="96" t="s">
        <v>203</v>
      </c>
      <c r="H40" s="97" t="s">
        <v>259</v>
      </c>
      <c r="I40" s="96" t="s">
        <v>201</v>
      </c>
      <c r="J40" s="90" t="s">
        <v>89</v>
      </c>
      <c r="K40" s="90">
        <v>9</v>
      </c>
      <c r="L40" s="109">
        <f t="shared" si="20"/>
        <v>3009000</v>
      </c>
      <c r="M40" s="109">
        <f>36108000-9027000</f>
        <v>27081000</v>
      </c>
      <c r="O40" s="79"/>
      <c r="P40" s="79">
        <f t="shared" si="21"/>
        <v>0</v>
      </c>
      <c r="Q40" s="79">
        <f t="shared" si="22"/>
        <v>0</v>
      </c>
      <c r="R40" s="79">
        <f t="shared" si="23"/>
        <v>1</v>
      </c>
      <c r="S40" s="79">
        <f t="shared" si="24"/>
        <v>9</v>
      </c>
      <c r="T40" s="79">
        <f t="shared" si="25"/>
        <v>27081000</v>
      </c>
    </row>
    <row r="41" spans="1:20" s="82" customFormat="1" ht="30">
      <c r="A41" s="90">
        <f t="shared" si="7"/>
        <v>34</v>
      </c>
      <c r="B41" s="90" t="s">
        <v>19</v>
      </c>
      <c r="C41" s="101" t="s">
        <v>298</v>
      </c>
      <c r="D41" s="101" t="s">
        <v>86</v>
      </c>
      <c r="E41" s="110" t="s">
        <v>91</v>
      </c>
      <c r="F41" s="95">
        <v>241110082564535</v>
      </c>
      <c r="G41" s="96" t="s">
        <v>204</v>
      </c>
      <c r="H41" s="97" t="s">
        <v>260</v>
      </c>
      <c r="I41" s="96" t="s">
        <v>205</v>
      </c>
      <c r="J41" s="90" t="s">
        <v>89</v>
      </c>
      <c r="K41" s="90">
        <v>1</v>
      </c>
      <c r="L41" s="109">
        <f t="shared" si="20"/>
        <v>4500000</v>
      </c>
      <c r="M41" s="109">
        <v>4500000</v>
      </c>
      <c r="O41" s="79"/>
      <c r="P41" s="79">
        <f t="shared" si="21"/>
        <v>0</v>
      </c>
      <c r="Q41" s="79">
        <f t="shared" si="22"/>
        <v>0</v>
      </c>
      <c r="R41" s="79">
        <f t="shared" si="23"/>
        <v>1</v>
      </c>
      <c r="S41" s="79">
        <f t="shared" si="24"/>
        <v>1</v>
      </c>
      <c r="T41" s="79">
        <f t="shared" si="25"/>
        <v>4500000</v>
      </c>
    </row>
    <row r="42" spans="1:20" s="82" customFormat="1" ht="25.5">
      <c r="A42" s="90">
        <f t="shared" si="7"/>
        <v>35</v>
      </c>
      <c r="B42" s="90" t="s">
        <v>19</v>
      </c>
      <c r="C42" s="101" t="s">
        <v>299</v>
      </c>
      <c r="D42" s="101" t="s">
        <v>86</v>
      </c>
      <c r="E42" s="94" t="s">
        <v>288</v>
      </c>
      <c r="F42" s="95">
        <v>241100102757163</v>
      </c>
      <c r="G42" s="96" t="s">
        <v>206</v>
      </c>
      <c r="H42" s="97" t="s">
        <v>261</v>
      </c>
      <c r="I42" s="96" t="s">
        <v>207</v>
      </c>
      <c r="J42" s="90" t="s">
        <v>93</v>
      </c>
      <c r="K42" s="90">
        <v>1000</v>
      </c>
      <c r="L42" s="109">
        <f t="shared" si="20"/>
        <v>2220</v>
      </c>
      <c r="M42" s="109">
        <v>2220000</v>
      </c>
      <c r="O42" s="79">
        <v>1</v>
      </c>
      <c r="P42" s="79">
        <f t="shared" si="21"/>
        <v>1000</v>
      </c>
      <c r="Q42" s="79">
        <f t="shared" si="22"/>
        <v>2220000</v>
      </c>
      <c r="R42" s="79">
        <f t="shared" si="23"/>
        <v>0</v>
      </c>
      <c r="S42" s="79">
        <f t="shared" si="24"/>
        <v>0</v>
      </c>
      <c r="T42" s="79">
        <f t="shared" si="25"/>
        <v>0</v>
      </c>
    </row>
    <row r="43" spans="1:20" s="82" customFormat="1" ht="45">
      <c r="A43" s="90">
        <f t="shared" si="7"/>
        <v>36</v>
      </c>
      <c r="B43" s="90" t="s">
        <v>19</v>
      </c>
      <c r="C43" s="101" t="s">
        <v>300</v>
      </c>
      <c r="D43" s="101" t="s">
        <v>86</v>
      </c>
      <c r="E43" s="94" t="s">
        <v>288</v>
      </c>
      <c r="F43" s="95">
        <v>241100102523155</v>
      </c>
      <c r="G43" s="96" t="s">
        <v>208</v>
      </c>
      <c r="H43" s="97" t="s">
        <v>262</v>
      </c>
      <c r="I43" s="96" t="s">
        <v>209</v>
      </c>
      <c r="J43" s="90" t="s">
        <v>89</v>
      </c>
      <c r="K43" s="90">
        <v>9</v>
      </c>
      <c r="L43" s="109">
        <f t="shared" si="20"/>
        <v>62455488</v>
      </c>
      <c r="M43" s="109">
        <f>745392672-183293280</f>
        <v>562099392</v>
      </c>
      <c r="O43" s="79"/>
      <c r="P43" s="79">
        <f t="shared" si="21"/>
        <v>0</v>
      </c>
      <c r="Q43" s="79">
        <f t="shared" si="22"/>
        <v>0</v>
      </c>
      <c r="R43" s="79">
        <f t="shared" si="23"/>
        <v>1</v>
      </c>
      <c r="S43" s="79">
        <f t="shared" si="24"/>
        <v>9</v>
      </c>
      <c r="T43" s="79">
        <f t="shared" si="25"/>
        <v>562099392</v>
      </c>
    </row>
    <row r="44" spans="1:20" s="82" customFormat="1" ht="45">
      <c r="A44" s="90">
        <f t="shared" si="7"/>
        <v>37</v>
      </c>
      <c r="B44" s="90" t="s">
        <v>19</v>
      </c>
      <c r="C44" s="101" t="s">
        <v>301</v>
      </c>
      <c r="D44" s="101" t="s">
        <v>86</v>
      </c>
      <c r="E44" s="94" t="s">
        <v>288</v>
      </c>
      <c r="F44" s="95">
        <v>241100102469695</v>
      </c>
      <c r="G44" s="96" t="s">
        <v>208</v>
      </c>
      <c r="H44" s="97" t="s">
        <v>263</v>
      </c>
      <c r="I44" s="96" t="s">
        <v>210</v>
      </c>
      <c r="J44" s="90" t="s">
        <v>89</v>
      </c>
      <c r="K44" s="90">
        <v>9</v>
      </c>
      <c r="L44" s="109">
        <f t="shared" si="20"/>
        <v>225000</v>
      </c>
      <c r="M44" s="109">
        <f>2700000-675000</f>
        <v>2025000</v>
      </c>
      <c r="O44" s="79"/>
      <c r="P44" s="79">
        <f t="shared" si="21"/>
        <v>0</v>
      </c>
      <c r="Q44" s="79">
        <f t="shared" si="22"/>
        <v>0</v>
      </c>
      <c r="R44" s="79">
        <f t="shared" si="23"/>
        <v>1</v>
      </c>
      <c r="S44" s="79">
        <f t="shared" si="24"/>
        <v>9</v>
      </c>
      <c r="T44" s="79">
        <f t="shared" si="25"/>
        <v>2025000</v>
      </c>
    </row>
    <row r="45" spans="1:20" s="82" customFormat="1" ht="45">
      <c r="A45" s="90">
        <f t="shared" si="7"/>
        <v>38</v>
      </c>
      <c r="B45" s="90" t="s">
        <v>19</v>
      </c>
      <c r="C45" s="101" t="s">
        <v>302</v>
      </c>
      <c r="D45" s="101" t="s">
        <v>86</v>
      </c>
      <c r="E45" s="94" t="s">
        <v>288</v>
      </c>
      <c r="F45" s="95">
        <v>241100102482391</v>
      </c>
      <c r="G45" s="96" t="s">
        <v>208</v>
      </c>
      <c r="H45" s="97" t="s">
        <v>264</v>
      </c>
      <c r="I45" s="96" t="s">
        <v>210</v>
      </c>
      <c r="J45" s="90" t="s">
        <v>89</v>
      </c>
      <c r="K45" s="90">
        <v>9</v>
      </c>
      <c r="L45" s="109">
        <f t="shared" si="20"/>
        <v>1107000</v>
      </c>
      <c r="M45" s="109">
        <f>13284000-3321000</f>
        <v>9963000</v>
      </c>
      <c r="O45" s="79"/>
      <c r="P45" s="79">
        <f t="shared" si="21"/>
        <v>0</v>
      </c>
      <c r="Q45" s="79">
        <f t="shared" si="22"/>
        <v>0</v>
      </c>
      <c r="R45" s="79">
        <f t="shared" si="23"/>
        <v>1</v>
      </c>
      <c r="S45" s="79">
        <f t="shared" si="24"/>
        <v>9</v>
      </c>
      <c r="T45" s="79">
        <f t="shared" si="25"/>
        <v>9963000</v>
      </c>
    </row>
    <row r="46" spans="1:20" s="82" customFormat="1" ht="15">
      <c r="A46" s="90">
        <f t="shared" si="7"/>
        <v>39</v>
      </c>
      <c r="B46" s="90" t="s">
        <v>19</v>
      </c>
      <c r="C46" s="101" t="s">
        <v>303</v>
      </c>
      <c r="D46" s="101" t="s">
        <v>86</v>
      </c>
      <c r="E46" s="110" t="s">
        <v>91</v>
      </c>
      <c r="F46" s="95">
        <v>241110082577193</v>
      </c>
      <c r="G46" s="96" t="s">
        <v>211</v>
      </c>
      <c r="H46" s="97" t="s">
        <v>265</v>
      </c>
      <c r="I46" s="96" t="s">
        <v>212</v>
      </c>
      <c r="J46" s="90" t="s">
        <v>93</v>
      </c>
      <c r="K46" s="90">
        <v>48</v>
      </c>
      <c r="L46" s="109">
        <f t="shared" si="20"/>
        <v>7280</v>
      </c>
      <c r="M46" s="109">
        <v>349440</v>
      </c>
      <c r="O46" s="79">
        <v>1</v>
      </c>
      <c r="P46" s="79">
        <f t="shared" si="21"/>
        <v>48</v>
      </c>
      <c r="Q46" s="79">
        <f t="shared" si="22"/>
        <v>349440</v>
      </c>
      <c r="R46" s="79">
        <f t="shared" si="23"/>
        <v>0</v>
      </c>
      <c r="S46" s="79">
        <f t="shared" si="24"/>
        <v>0</v>
      </c>
      <c r="T46" s="79">
        <f t="shared" si="25"/>
        <v>0</v>
      </c>
    </row>
    <row r="47" spans="1:20" s="82" customFormat="1" ht="30">
      <c r="A47" s="90">
        <f t="shared" si="7"/>
        <v>40</v>
      </c>
      <c r="B47" s="90" t="s">
        <v>19</v>
      </c>
      <c r="C47" s="101" t="s">
        <v>304</v>
      </c>
      <c r="D47" s="101" t="s">
        <v>86</v>
      </c>
      <c r="E47" s="110" t="s">
        <v>91</v>
      </c>
      <c r="F47" s="95">
        <v>241110082577311</v>
      </c>
      <c r="G47" s="96" t="s">
        <v>213</v>
      </c>
      <c r="H47" s="97" t="s">
        <v>266</v>
      </c>
      <c r="I47" s="96" t="s">
        <v>214</v>
      </c>
      <c r="J47" s="90" t="s">
        <v>93</v>
      </c>
      <c r="K47" s="90">
        <v>50</v>
      </c>
      <c r="L47" s="109">
        <f t="shared" si="20"/>
        <v>11000</v>
      </c>
      <c r="M47" s="96">
        <v>550000</v>
      </c>
      <c r="O47" s="79">
        <v>1</v>
      </c>
      <c r="P47" s="79">
        <f t="shared" si="21"/>
        <v>50</v>
      </c>
      <c r="Q47" s="79">
        <f t="shared" si="22"/>
        <v>550000</v>
      </c>
      <c r="R47" s="79">
        <f t="shared" si="23"/>
        <v>0</v>
      </c>
      <c r="S47" s="79">
        <f t="shared" si="24"/>
        <v>0</v>
      </c>
      <c r="T47" s="79">
        <f t="shared" si="25"/>
        <v>0</v>
      </c>
    </row>
    <row r="48" spans="1:20" s="82" customFormat="1" ht="30">
      <c r="A48" s="90">
        <f t="shared" si="7"/>
        <v>41</v>
      </c>
      <c r="B48" s="90" t="s">
        <v>19</v>
      </c>
      <c r="C48" s="101" t="s">
        <v>305</v>
      </c>
      <c r="D48" s="101" t="s">
        <v>86</v>
      </c>
      <c r="E48" s="110" t="s">
        <v>91</v>
      </c>
      <c r="F48" s="95">
        <v>241110082577391</v>
      </c>
      <c r="G48" s="96" t="s">
        <v>215</v>
      </c>
      <c r="H48" s="97" t="s">
        <v>267</v>
      </c>
      <c r="I48" s="96" t="s">
        <v>216</v>
      </c>
      <c r="J48" s="90" t="s">
        <v>306</v>
      </c>
      <c r="K48" s="90">
        <v>10</v>
      </c>
      <c r="L48" s="109">
        <f t="shared" si="20"/>
        <v>29000</v>
      </c>
      <c r="M48" s="96">
        <v>290000</v>
      </c>
      <c r="O48" s="79"/>
      <c r="P48" s="79">
        <f t="shared" si="21"/>
        <v>0</v>
      </c>
      <c r="Q48" s="79">
        <f t="shared" si="22"/>
        <v>0</v>
      </c>
      <c r="R48" s="79">
        <f t="shared" si="23"/>
        <v>1</v>
      </c>
      <c r="S48" s="79">
        <f t="shared" si="24"/>
        <v>10</v>
      </c>
      <c r="T48" s="79">
        <f t="shared" si="25"/>
        <v>290000</v>
      </c>
    </row>
    <row r="49" spans="1:20" s="82" customFormat="1" ht="15">
      <c r="A49" s="90">
        <f t="shared" si="7"/>
        <v>42</v>
      </c>
      <c r="B49" s="90" t="s">
        <v>19</v>
      </c>
      <c r="C49" s="101" t="s">
        <v>307</v>
      </c>
      <c r="D49" s="101" t="s">
        <v>86</v>
      </c>
      <c r="E49" s="110" t="s">
        <v>91</v>
      </c>
      <c r="F49" s="95">
        <v>241110082577353</v>
      </c>
      <c r="G49" s="96" t="s">
        <v>217</v>
      </c>
      <c r="H49" s="97" t="s">
        <v>268</v>
      </c>
      <c r="I49" s="96" t="s">
        <v>218</v>
      </c>
      <c r="J49" s="90" t="s">
        <v>308</v>
      </c>
      <c r="K49" s="90">
        <v>200</v>
      </c>
      <c r="L49" s="109">
        <f t="shared" si="20"/>
        <v>5798</v>
      </c>
      <c r="M49" s="109">
        <v>1159600</v>
      </c>
      <c r="O49" s="79">
        <v>1</v>
      </c>
      <c r="P49" s="79">
        <f t="shared" si="21"/>
        <v>200</v>
      </c>
      <c r="Q49" s="79">
        <f t="shared" si="22"/>
        <v>1159600</v>
      </c>
      <c r="R49" s="79">
        <f t="shared" si="23"/>
        <v>0</v>
      </c>
      <c r="S49" s="79">
        <f t="shared" si="24"/>
        <v>0</v>
      </c>
      <c r="T49" s="79">
        <f t="shared" si="25"/>
        <v>0</v>
      </c>
    </row>
    <row r="50" spans="1:20" s="82" customFormat="1" ht="45">
      <c r="A50" s="90">
        <f t="shared" si="7"/>
        <v>43</v>
      </c>
      <c r="B50" s="90" t="s">
        <v>19</v>
      </c>
      <c r="C50" s="101" t="s">
        <v>309</v>
      </c>
      <c r="D50" s="101" t="s">
        <v>86</v>
      </c>
      <c r="E50" s="94" t="s">
        <v>310</v>
      </c>
      <c r="F50" s="95">
        <v>241100612474445</v>
      </c>
      <c r="G50" s="96" t="s">
        <v>219</v>
      </c>
      <c r="H50" s="97" t="s">
        <v>269</v>
      </c>
      <c r="I50" s="96" t="s">
        <v>220</v>
      </c>
      <c r="J50" s="90" t="s">
        <v>311</v>
      </c>
      <c r="K50" s="99">
        <f>55.89-11.1</f>
        <v>44.79</v>
      </c>
      <c r="L50" s="111">
        <f>M50/K50</f>
        <v>105027.26702388926</v>
      </c>
      <c r="M50" s="111">
        <f>5632307.93-928136.64</f>
        <v>4704171.29</v>
      </c>
      <c r="O50" s="79"/>
      <c r="P50" s="79">
        <f t="shared" si="21"/>
        <v>0</v>
      </c>
      <c r="Q50" s="79">
        <f t="shared" si="22"/>
        <v>0</v>
      </c>
      <c r="R50" s="79">
        <f t="shared" si="23"/>
        <v>1</v>
      </c>
      <c r="S50" s="79">
        <f t="shared" si="24"/>
        <v>44.79</v>
      </c>
      <c r="T50" s="79">
        <f t="shared" si="25"/>
        <v>4704171.29</v>
      </c>
    </row>
    <row r="51" spans="1:20" s="82" customFormat="1" ht="38.25">
      <c r="A51" s="90">
        <f t="shared" si="7"/>
        <v>44</v>
      </c>
      <c r="B51" s="90" t="s">
        <v>19</v>
      </c>
      <c r="C51" s="101" t="s">
        <v>110</v>
      </c>
      <c r="D51" s="101" t="s">
        <v>86</v>
      </c>
      <c r="E51" s="94" t="s">
        <v>189</v>
      </c>
      <c r="F51" s="95">
        <v>241100242802933</v>
      </c>
      <c r="G51" s="96" t="s">
        <v>221</v>
      </c>
      <c r="H51" s="97" t="s">
        <v>270</v>
      </c>
      <c r="I51" s="96" t="s">
        <v>104</v>
      </c>
      <c r="J51" s="90" t="s">
        <v>89</v>
      </c>
      <c r="K51" s="90">
        <v>9</v>
      </c>
      <c r="L51" s="109">
        <f>M51/K51</f>
        <v>420000</v>
      </c>
      <c r="M51" s="109">
        <v>3780000</v>
      </c>
      <c r="O51" s="79"/>
      <c r="P51" s="79">
        <f t="shared" si="21"/>
        <v>0</v>
      </c>
      <c r="Q51" s="79">
        <f t="shared" si="22"/>
        <v>0</v>
      </c>
      <c r="R51" s="79">
        <f t="shared" si="23"/>
        <v>1</v>
      </c>
      <c r="S51" s="79">
        <f t="shared" si="24"/>
        <v>9</v>
      </c>
      <c r="T51" s="79">
        <f t="shared" si="25"/>
        <v>3780000</v>
      </c>
    </row>
    <row r="52" spans="1:20" s="82" customFormat="1" ht="15">
      <c r="A52" s="90">
        <f t="shared" si="7"/>
        <v>45</v>
      </c>
      <c r="B52" s="90" t="s">
        <v>19</v>
      </c>
      <c r="C52" s="101" t="s">
        <v>312</v>
      </c>
      <c r="D52" s="101" t="s">
        <v>86</v>
      </c>
      <c r="E52" s="110" t="s">
        <v>91</v>
      </c>
      <c r="F52" s="95">
        <v>241110082637802</v>
      </c>
      <c r="G52" s="96" t="s">
        <v>222</v>
      </c>
      <c r="H52" s="97" t="s">
        <v>271</v>
      </c>
      <c r="I52" s="96" t="s">
        <v>223</v>
      </c>
      <c r="J52" s="90" t="s">
        <v>165</v>
      </c>
      <c r="K52" s="90">
        <v>4</v>
      </c>
      <c r="L52" s="109">
        <f t="shared" ref="L52:L57" si="26">+M52/K52</f>
        <v>395000</v>
      </c>
      <c r="M52" s="109">
        <v>1580000</v>
      </c>
      <c r="O52" s="79"/>
      <c r="P52" s="79">
        <f t="shared" si="21"/>
        <v>0</v>
      </c>
      <c r="Q52" s="79">
        <f t="shared" si="22"/>
        <v>0</v>
      </c>
      <c r="R52" s="79">
        <f t="shared" si="23"/>
        <v>1</v>
      </c>
      <c r="S52" s="79">
        <f t="shared" si="24"/>
        <v>4</v>
      </c>
      <c r="T52" s="79">
        <f t="shared" si="25"/>
        <v>1580000</v>
      </c>
    </row>
    <row r="53" spans="1:20" s="82" customFormat="1" ht="15">
      <c r="A53" s="90">
        <f t="shared" si="7"/>
        <v>46</v>
      </c>
      <c r="B53" s="90" t="s">
        <v>19</v>
      </c>
      <c r="C53" s="101" t="s">
        <v>313</v>
      </c>
      <c r="D53" s="101" t="s">
        <v>86</v>
      </c>
      <c r="E53" s="110" t="s">
        <v>91</v>
      </c>
      <c r="F53" s="95">
        <v>241110082655973</v>
      </c>
      <c r="G53" s="96" t="s">
        <v>224</v>
      </c>
      <c r="H53" s="97" t="s">
        <v>272</v>
      </c>
      <c r="I53" s="96" t="s">
        <v>225</v>
      </c>
      <c r="J53" s="90" t="s">
        <v>314</v>
      </c>
      <c r="K53" s="90">
        <v>100</v>
      </c>
      <c r="L53" s="109">
        <f t="shared" si="26"/>
        <v>10444</v>
      </c>
      <c r="M53" s="96">
        <v>1044400</v>
      </c>
      <c r="O53" s="79">
        <v>1</v>
      </c>
      <c r="P53" s="79">
        <f t="shared" si="21"/>
        <v>100</v>
      </c>
      <c r="Q53" s="79">
        <f t="shared" si="22"/>
        <v>1044400</v>
      </c>
      <c r="R53" s="79">
        <f t="shared" si="23"/>
        <v>0</v>
      </c>
      <c r="S53" s="79">
        <f t="shared" si="24"/>
        <v>0</v>
      </c>
      <c r="T53" s="79">
        <f t="shared" si="25"/>
        <v>0</v>
      </c>
    </row>
    <row r="54" spans="1:20" s="82" customFormat="1" ht="45">
      <c r="A54" s="90">
        <f t="shared" si="7"/>
        <v>47</v>
      </c>
      <c r="B54" s="90" t="s">
        <v>19</v>
      </c>
      <c r="C54" s="101" t="s">
        <v>315</v>
      </c>
      <c r="D54" s="101" t="s">
        <v>86</v>
      </c>
      <c r="E54" s="94" t="s">
        <v>321</v>
      </c>
      <c r="F54" s="95">
        <v>241100452937195</v>
      </c>
      <c r="G54" s="96" t="s">
        <v>226</v>
      </c>
      <c r="H54" s="97" t="s">
        <v>273</v>
      </c>
      <c r="I54" s="96" t="s">
        <v>227</v>
      </c>
      <c r="J54" s="90" t="s">
        <v>89</v>
      </c>
      <c r="K54" s="112">
        <v>1</v>
      </c>
      <c r="L54" s="109">
        <f t="shared" si="26"/>
        <v>2195500</v>
      </c>
      <c r="M54" s="109">
        <v>2195500</v>
      </c>
      <c r="O54" s="79"/>
      <c r="P54" s="79">
        <f t="shared" si="21"/>
        <v>0</v>
      </c>
      <c r="Q54" s="79">
        <f t="shared" si="22"/>
        <v>0</v>
      </c>
      <c r="R54" s="79">
        <f t="shared" si="23"/>
        <v>1</v>
      </c>
      <c r="S54" s="79">
        <f t="shared" si="24"/>
        <v>1</v>
      </c>
      <c r="T54" s="79">
        <f t="shared" si="25"/>
        <v>2195500</v>
      </c>
    </row>
    <row r="55" spans="1:20" s="82" customFormat="1" ht="15">
      <c r="A55" s="90">
        <f t="shared" si="7"/>
        <v>48</v>
      </c>
      <c r="B55" s="90" t="s">
        <v>19</v>
      </c>
      <c r="C55" s="101" t="s">
        <v>316</v>
      </c>
      <c r="D55" s="101" t="s">
        <v>86</v>
      </c>
      <c r="E55" s="110" t="s">
        <v>91</v>
      </c>
      <c r="F55" s="95">
        <v>241110082722832</v>
      </c>
      <c r="G55" s="96" t="s">
        <v>228</v>
      </c>
      <c r="H55" s="97" t="s">
        <v>274</v>
      </c>
      <c r="I55" s="96" t="s">
        <v>229</v>
      </c>
      <c r="J55" s="90" t="s">
        <v>306</v>
      </c>
      <c r="K55" s="90">
        <v>10</v>
      </c>
      <c r="L55" s="109">
        <f t="shared" si="26"/>
        <v>75000</v>
      </c>
      <c r="M55" s="109">
        <v>750000</v>
      </c>
      <c r="O55" s="79"/>
      <c r="P55" s="79">
        <f t="shared" si="21"/>
        <v>0</v>
      </c>
      <c r="Q55" s="79">
        <f t="shared" si="22"/>
        <v>0</v>
      </c>
      <c r="R55" s="79">
        <f t="shared" si="23"/>
        <v>1</v>
      </c>
      <c r="S55" s="79">
        <f t="shared" si="24"/>
        <v>10</v>
      </c>
      <c r="T55" s="79">
        <f t="shared" si="25"/>
        <v>750000</v>
      </c>
    </row>
    <row r="56" spans="1:20" s="82" customFormat="1" ht="25.5">
      <c r="A56" s="90">
        <f t="shared" si="7"/>
        <v>49</v>
      </c>
      <c r="B56" s="90" t="s">
        <v>19</v>
      </c>
      <c r="C56" s="101" t="s">
        <v>317</v>
      </c>
      <c r="D56" s="101" t="s">
        <v>86</v>
      </c>
      <c r="E56" s="110" t="s">
        <v>288</v>
      </c>
      <c r="F56" s="95">
        <v>241100102728185</v>
      </c>
      <c r="G56" s="96" t="s">
        <v>230</v>
      </c>
      <c r="H56" s="97" t="s">
        <v>275</v>
      </c>
      <c r="I56" s="96" t="s">
        <v>231</v>
      </c>
      <c r="J56" s="90" t="s">
        <v>89</v>
      </c>
      <c r="K56" s="112">
        <v>12</v>
      </c>
      <c r="L56" s="109">
        <f t="shared" si="26"/>
        <v>148762795</v>
      </c>
      <c r="M56" s="109">
        <v>1785153540</v>
      </c>
      <c r="O56" s="79"/>
      <c r="P56" s="79">
        <f t="shared" si="21"/>
        <v>0</v>
      </c>
      <c r="Q56" s="79">
        <f t="shared" si="22"/>
        <v>0</v>
      </c>
      <c r="R56" s="79">
        <f t="shared" si="23"/>
        <v>1</v>
      </c>
      <c r="S56" s="79">
        <f t="shared" si="24"/>
        <v>12</v>
      </c>
      <c r="T56" s="79">
        <f t="shared" si="25"/>
        <v>1785153540</v>
      </c>
    </row>
    <row r="57" spans="1:20" s="82" customFormat="1" ht="45">
      <c r="A57" s="90">
        <f t="shared" si="7"/>
        <v>50</v>
      </c>
      <c r="B57" s="90" t="s">
        <v>19</v>
      </c>
      <c r="C57" s="101" t="s">
        <v>318</v>
      </c>
      <c r="D57" s="101" t="s">
        <v>86</v>
      </c>
      <c r="E57" s="94" t="s">
        <v>320</v>
      </c>
      <c r="F57" s="95">
        <v>241100612816389</v>
      </c>
      <c r="G57" s="96" t="s">
        <v>232</v>
      </c>
      <c r="H57" s="97" t="s">
        <v>276</v>
      </c>
      <c r="I57" s="96" t="s">
        <v>233</v>
      </c>
      <c r="J57" s="90" t="s">
        <v>319</v>
      </c>
      <c r="K57" s="90">
        <v>18670</v>
      </c>
      <c r="L57" s="109">
        <f t="shared" si="26"/>
        <v>1000</v>
      </c>
      <c r="M57" s="109">
        <v>18670000</v>
      </c>
      <c r="O57" s="79"/>
      <c r="P57" s="79">
        <f t="shared" si="21"/>
        <v>0</v>
      </c>
      <c r="Q57" s="79">
        <f t="shared" si="22"/>
        <v>0</v>
      </c>
      <c r="R57" s="79">
        <f t="shared" si="23"/>
        <v>1</v>
      </c>
      <c r="S57" s="79">
        <f t="shared" si="24"/>
        <v>18670</v>
      </c>
      <c r="T57" s="79">
        <f t="shared" si="25"/>
        <v>18670000</v>
      </c>
    </row>
    <row r="58" spans="1:20" s="82" customFormat="1" ht="30">
      <c r="A58" s="90">
        <f t="shared" si="7"/>
        <v>51</v>
      </c>
      <c r="B58" s="90" t="s">
        <v>19</v>
      </c>
      <c r="C58" s="101" t="s">
        <v>318</v>
      </c>
      <c r="D58" s="101" t="s">
        <v>86</v>
      </c>
      <c r="E58" s="94" t="s">
        <v>320</v>
      </c>
      <c r="F58" s="95">
        <v>241100102468811</v>
      </c>
      <c r="G58" s="96" t="s">
        <v>234</v>
      </c>
      <c r="H58" s="97" t="s">
        <v>277</v>
      </c>
      <c r="I58" s="96" t="s">
        <v>235</v>
      </c>
      <c r="J58" s="90" t="s">
        <v>319</v>
      </c>
      <c r="K58" s="90">
        <f>109330-39840</f>
        <v>69490</v>
      </c>
      <c r="L58" s="109">
        <v>1000</v>
      </c>
      <c r="M58" s="109">
        <f>149170000-39840000</f>
        <v>109330000</v>
      </c>
      <c r="O58" s="79"/>
      <c r="P58" s="79">
        <f t="shared" si="21"/>
        <v>0</v>
      </c>
      <c r="Q58" s="79">
        <f t="shared" si="22"/>
        <v>0</v>
      </c>
      <c r="R58" s="79">
        <f t="shared" si="23"/>
        <v>1</v>
      </c>
      <c r="S58" s="79">
        <f t="shared" si="24"/>
        <v>69490</v>
      </c>
      <c r="T58" s="79">
        <f t="shared" si="25"/>
        <v>109330000</v>
      </c>
    </row>
    <row r="59" spans="1:20" s="82" customFormat="1" ht="15">
      <c r="A59" s="90">
        <f t="shared" si="7"/>
        <v>52</v>
      </c>
      <c r="B59" s="90" t="s">
        <v>19</v>
      </c>
      <c r="C59" s="101" t="s">
        <v>322</v>
      </c>
      <c r="D59" s="101" t="s">
        <v>86</v>
      </c>
      <c r="E59" s="110" t="s">
        <v>91</v>
      </c>
      <c r="F59" s="95">
        <v>241110082788470</v>
      </c>
      <c r="G59" s="96" t="s">
        <v>236</v>
      </c>
      <c r="H59" s="97" t="s">
        <v>278</v>
      </c>
      <c r="I59" s="96" t="s">
        <v>237</v>
      </c>
      <c r="J59" s="90" t="s">
        <v>93</v>
      </c>
      <c r="K59" s="112">
        <v>100</v>
      </c>
      <c r="L59" s="109">
        <f t="shared" ref="L59:L79" si="27">+M59/K59</f>
        <v>17000</v>
      </c>
      <c r="M59" s="109">
        <v>1700000</v>
      </c>
      <c r="O59" s="79"/>
      <c r="P59" s="79">
        <f t="shared" si="21"/>
        <v>0</v>
      </c>
      <c r="Q59" s="79">
        <f t="shared" si="22"/>
        <v>0</v>
      </c>
      <c r="R59" s="79">
        <f t="shared" si="23"/>
        <v>1</v>
      </c>
      <c r="S59" s="79">
        <f t="shared" si="24"/>
        <v>100</v>
      </c>
      <c r="T59" s="79">
        <f t="shared" si="25"/>
        <v>1700000</v>
      </c>
    </row>
    <row r="60" spans="1:20" s="82" customFormat="1" ht="30">
      <c r="A60" s="90">
        <f t="shared" si="7"/>
        <v>53</v>
      </c>
      <c r="B60" s="90" t="s">
        <v>19</v>
      </c>
      <c r="C60" s="101" t="s">
        <v>323</v>
      </c>
      <c r="D60" s="101" t="s">
        <v>86</v>
      </c>
      <c r="E60" s="110" t="s">
        <v>91</v>
      </c>
      <c r="F60" s="95">
        <v>241110082791949</v>
      </c>
      <c r="G60" s="96" t="s">
        <v>238</v>
      </c>
      <c r="H60" s="97" t="s">
        <v>279</v>
      </c>
      <c r="I60" s="96" t="s">
        <v>148</v>
      </c>
      <c r="J60" s="90" t="s">
        <v>93</v>
      </c>
      <c r="K60" s="90">
        <v>5</v>
      </c>
      <c r="L60" s="109">
        <f t="shared" si="27"/>
        <v>12000000</v>
      </c>
      <c r="M60" s="109">
        <v>60000000</v>
      </c>
      <c r="O60" s="79">
        <v>1</v>
      </c>
      <c r="P60" s="79">
        <f t="shared" si="21"/>
        <v>5</v>
      </c>
      <c r="Q60" s="79">
        <f t="shared" si="22"/>
        <v>60000000</v>
      </c>
      <c r="R60" s="79">
        <f t="shared" si="23"/>
        <v>0</v>
      </c>
      <c r="S60" s="79">
        <f t="shared" si="24"/>
        <v>0</v>
      </c>
      <c r="T60" s="79">
        <f t="shared" si="25"/>
        <v>0</v>
      </c>
    </row>
    <row r="61" spans="1:20" s="82" customFormat="1" ht="15">
      <c r="A61" s="90">
        <f t="shared" si="7"/>
        <v>54</v>
      </c>
      <c r="B61" s="90" t="s">
        <v>19</v>
      </c>
      <c r="C61" s="101" t="s">
        <v>324</v>
      </c>
      <c r="D61" s="101" t="s">
        <v>86</v>
      </c>
      <c r="E61" s="110" t="s">
        <v>91</v>
      </c>
      <c r="F61" s="95">
        <v>241110082803301</v>
      </c>
      <c r="G61" s="96" t="s">
        <v>239</v>
      </c>
      <c r="H61" s="97" t="s">
        <v>280</v>
      </c>
      <c r="I61" s="96" t="s">
        <v>240</v>
      </c>
      <c r="J61" s="90" t="s">
        <v>93</v>
      </c>
      <c r="K61" s="90">
        <v>3</v>
      </c>
      <c r="L61" s="109">
        <f t="shared" si="27"/>
        <v>2112000</v>
      </c>
      <c r="M61" s="109">
        <v>6336000</v>
      </c>
      <c r="O61" s="79">
        <v>1</v>
      </c>
      <c r="P61" s="79">
        <f t="shared" si="21"/>
        <v>3</v>
      </c>
      <c r="Q61" s="79">
        <f t="shared" si="22"/>
        <v>6336000</v>
      </c>
      <c r="R61" s="79">
        <f t="shared" si="23"/>
        <v>0</v>
      </c>
      <c r="S61" s="79">
        <f t="shared" si="24"/>
        <v>0</v>
      </c>
      <c r="T61" s="79">
        <f t="shared" si="25"/>
        <v>0</v>
      </c>
    </row>
    <row r="62" spans="1:20" s="82" customFormat="1" ht="15">
      <c r="A62" s="90">
        <f t="shared" si="7"/>
        <v>55</v>
      </c>
      <c r="B62" s="90" t="s">
        <v>19</v>
      </c>
      <c r="C62" s="101" t="s">
        <v>324</v>
      </c>
      <c r="D62" s="101" t="s">
        <v>86</v>
      </c>
      <c r="E62" s="110" t="s">
        <v>91</v>
      </c>
      <c r="F62" s="95">
        <v>241110082803318</v>
      </c>
      <c r="G62" s="96" t="s">
        <v>241</v>
      </c>
      <c r="H62" s="97" t="s">
        <v>280</v>
      </c>
      <c r="I62" s="96" t="s">
        <v>240</v>
      </c>
      <c r="J62" s="90" t="s">
        <v>93</v>
      </c>
      <c r="K62" s="90">
        <v>2</v>
      </c>
      <c r="L62" s="109">
        <f t="shared" si="27"/>
        <v>1655000</v>
      </c>
      <c r="M62" s="109">
        <v>3310000</v>
      </c>
      <c r="O62" s="79">
        <v>1</v>
      </c>
      <c r="P62" s="79">
        <f t="shared" si="21"/>
        <v>2</v>
      </c>
      <c r="Q62" s="79">
        <f t="shared" si="22"/>
        <v>3310000</v>
      </c>
      <c r="R62" s="79">
        <f t="shared" si="23"/>
        <v>0</v>
      </c>
      <c r="S62" s="79">
        <f t="shared" si="24"/>
        <v>0</v>
      </c>
      <c r="T62" s="79">
        <f t="shared" si="25"/>
        <v>0</v>
      </c>
    </row>
    <row r="63" spans="1:20" s="82" customFormat="1" ht="15">
      <c r="A63" s="90">
        <f t="shared" si="7"/>
        <v>56</v>
      </c>
      <c r="B63" s="90" t="s">
        <v>19</v>
      </c>
      <c r="C63" s="101" t="s">
        <v>325</v>
      </c>
      <c r="D63" s="101" t="s">
        <v>86</v>
      </c>
      <c r="E63" s="110" t="s">
        <v>91</v>
      </c>
      <c r="F63" s="95">
        <v>241110082803330</v>
      </c>
      <c r="G63" s="96" t="s">
        <v>242</v>
      </c>
      <c r="H63" s="97" t="s">
        <v>281</v>
      </c>
      <c r="I63" s="96" t="s">
        <v>243</v>
      </c>
      <c r="J63" s="90" t="s">
        <v>93</v>
      </c>
      <c r="K63" s="90">
        <v>2</v>
      </c>
      <c r="L63" s="109">
        <f t="shared" si="27"/>
        <v>1481200</v>
      </c>
      <c r="M63" s="109">
        <v>2962400</v>
      </c>
      <c r="O63" s="79">
        <v>1</v>
      </c>
      <c r="P63" s="79">
        <f t="shared" si="21"/>
        <v>2</v>
      </c>
      <c r="Q63" s="79">
        <f t="shared" si="22"/>
        <v>2962400</v>
      </c>
      <c r="R63" s="79">
        <f t="shared" si="23"/>
        <v>0</v>
      </c>
      <c r="S63" s="79">
        <f t="shared" si="24"/>
        <v>0</v>
      </c>
      <c r="T63" s="79">
        <f t="shared" si="25"/>
        <v>0</v>
      </c>
    </row>
    <row r="64" spans="1:20" s="82" customFormat="1" ht="15">
      <c r="A64" s="90">
        <f t="shared" si="7"/>
        <v>57</v>
      </c>
      <c r="B64" s="90" t="s">
        <v>19</v>
      </c>
      <c r="C64" s="101" t="s">
        <v>326</v>
      </c>
      <c r="D64" s="101" t="s">
        <v>86</v>
      </c>
      <c r="E64" s="110" t="s">
        <v>91</v>
      </c>
      <c r="F64" s="95">
        <v>241110082803347</v>
      </c>
      <c r="G64" s="96" t="s">
        <v>244</v>
      </c>
      <c r="H64" s="97" t="s">
        <v>282</v>
      </c>
      <c r="I64" s="96" t="s">
        <v>245</v>
      </c>
      <c r="J64" s="90" t="s">
        <v>93</v>
      </c>
      <c r="K64" s="90">
        <v>4</v>
      </c>
      <c r="L64" s="109">
        <f t="shared" si="27"/>
        <v>3545855</v>
      </c>
      <c r="M64" s="109">
        <v>14183420</v>
      </c>
      <c r="O64" s="79">
        <v>1</v>
      </c>
      <c r="P64" s="79">
        <f t="shared" si="21"/>
        <v>4</v>
      </c>
      <c r="Q64" s="79">
        <f t="shared" si="22"/>
        <v>14183420</v>
      </c>
      <c r="R64" s="79">
        <f t="shared" si="23"/>
        <v>0</v>
      </c>
      <c r="S64" s="79">
        <f t="shared" si="24"/>
        <v>0</v>
      </c>
      <c r="T64" s="79">
        <f t="shared" si="25"/>
        <v>0</v>
      </c>
    </row>
    <row r="65" spans="1:20" s="82" customFormat="1" ht="15">
      <c r="A65" s="90">
        <f t="shared" si="7"/>
        <v>58</v>
      </c>
      <c r="B65" s="90" t="s">
        <v>19</v>
      </c>
      <c r="C65" s="101" t="s">
        <v>327</v>
      </c>
      <c r="D65" s="101" t="s">
        <v>86</v>
      </c>
      <c r="E65" s="110" t="s">
        <v>91</v>
      </c>
      <c r="F65" s="95">
        <v>241110082813189</v>
      </c>
      <c r="G65" s="96" t="s">
        <v>246</v>
      </c>
      <c r="H65" s="97" t="s">
        <v>283</v>
      </c>
      <c r="I65" s="96" t="s">
        <v>247</v>
      </c>
      <c r="J65" s="90" t="s">
        <v>93</v>
      </c>
      <c r="K65" s="90">
        <v>10</v>
      </c>
      <c r="L65" s="109">
        <f t="shared" si="27"/>
        <v>1484000</v>
      </c>
      <c r="M65" s="109">
        <v>14840000</v>
      </c>
      <c r="O65" s="79">
        <v>1</v>
      </c>
      <c r="P65" s="79">
        <f t="shared" si="21"/>
        <v>10</v>
      </c>
      <c r="Q65" s="79">
        <f t="shared" si="22"/>
        <v>14840000</v>
      </c>
      <c r="R65" s="79">
        <f t="shared" si="23"/>
        <v>0</v>
      </c>
      <c r="S65" s="79">
        <f t="shared" si="24"/>
        <v>0</v>
      </c>
      <c r="T65" s="79">
        <f t="shared" si="25"/>
        <v>0</v>
      </c>
    </row>
    <row r="66" spans="1:20" s="82" customFormat="1" ht="15">
      <c r="A66" s="90">
        <f t="shared" si="7"/>
        <v>59</v>
      </c>
      <c r="B66" s="90" t="s">
        <v>19</v>
      </c>
      <c r="C66" s="101" t="s">
        <v>328</v>
      </c>
      <c r="D66" s="101" t="s">
        <v>86</v>
      </c>
      <c r="E66" s="110" t="s">
        <v>91</v>
      </c>
      <c r="F66" s="95">
        <v>241110082817143</v>
      </c>
      <c r="G66" s="96" t="s">
        <v>248</v>
      </c>
      <c r="H66" s="97" t="s">
        <v>284</v>
      </c>
      <c r="I66" s="96" t="s">
        <v>249</v>
      </c>
      <c r="J66" s="90" t="s">
        <v>93</v>
      </c>
      <c r="K66" s="90">
        <v>4</v>
      </c>
      <c r="L66" s="109">
        <f t="shared" si="27"/>
        <v>2020000</v>
      </c>
      <c r="M66" s="109">
        <v>8080000</v>
      </c>
      <c r="O66" s="79">
        <v>1</v>
      </c>
      <c r="P66" s="79">
        <f t="shared" si="21"/>
        <v>4</v>
      </c>
      <c r="Q66" s="79">
        <f t="shared" si="22"/>
        <v>8080000</v>
      </c>
      <c r="R66" s="79">
        <f t="shared" si="23"/>
        <v>0</v>
      </c>
      <c r="S66" s="79">
        <f t="shared" si="24"/>
        <v>0</v>
      </c>
      <c r="T66" s="79">
        <f t="shared" si="25"/>
        <v>0</v>
      </c>
    </row>
    <row r="67" spans="1:20" s="82" customFormat="1" ht="30">
      <c r="A67" s="90">
        <f t="shared" si="7"/>
        <v>60</v>
      </c>
      <c r="B67" s="90" t="s">
        <v>19</v>
      </c>
      <c r="C67" s="101" t="s">
        <v>323</v>
      </c>
      <c r="D67" s="101" t="s">
        <v>86</v>
      </c>
      <c r="E67" s="110" t="s">
        <v>91</v>
      </c>
      <c r="F67" s="95">
        <v>241110082827108</v>
      </c>
      <c r="G67" s="96" t="s">
        <v>250</v>
      </c>
      <c r="H67" s="97" t="s">
        <v>286</v>
      </c>
      <c r="I67" s="96" t="s">
        <v>251</v>
      </c>
      <c r="J67" s="90" t="s">
        <v>93</v>
      </c>
      <c r="K67" s="90">
        <v>14</v>
      </c>
      <c r="L67" s="109">
        <f t="shared" si="27"/>
        <v>4390000</v>
      </c>
      <c r="M67" s="109">
        <v>61460000</v>
      </c>
      <c r="O67" s="79">
        <v>1</v>
      </c>
      <c r="P67" s="79">
        <f t="shared" si="21"/>
        <v>14</v>
      </c>
      <c r="Q67" s="79">
        <f t="shared" si="22"/>
        <v>61460000</v>
      </c>
      <c r="R67" s="79">
        <f t="shared" si="23"/>
        <v>0</v>
      </c>
      <c r="S67" s="79">
        <f t="shared" si="24"/>
        <v>0</v>
      </c>
      <c r="T67" s="79">
        <f t="shared" si="25"/>
        <v>0</v>
      </c>
    </row>
    <row r="68" spans="1:20" s="82" customFormat="1" ht="15">
      <c r="A68" s="90">
        <f t="shared" si="7"/>
        <v>61</v>
      </c>
      <c r="B68" s="90" t="s">
        <v>19</v>
      </c>
      <c r="C68" s="101" t="s">
        <v>329</v>
      </c>
      <c r="D68" s="101" t="s">
        <v>86</v>
      </c>
      <c r="E68" s="110" t="s">
        <v>91</v>
      </c>
      <c r="F68" s="95">
        <v>241110082844607</v>
      </c>
      <c r="G68" s="96" t="s">
        <v>252</v>
      </c>
      <c r="H68" s="97" t="s">
        <v>285</v>
      </c>
      <c r="I68" s="96" t="s">
        <v>253</v>
      </c>
      <c r="J68" s="90" t="s">
        <v>93</v>
      </c>
      <c r="K68" s="90">
        <v>1</v>
      </c>
      <c r="L68" s="109">
        <f t="shared" si="27"/>
        <v>1430000</v>
      </c>
      <c r="M68" s="109">
        <v>1430000</v>
      </c>
      <c r="O68" s="79">
        <v>1</v>
      </c>
      <c r="P68" s="79">
        <f t="shared" si="21"/>
        <v>1</v>
      </c>
      <c r="Q68" s="79">
        <f t="shared" si="22"/>
        <v>1430000</v>
      </c>
      <c r="R68" s="79">
        <f t="shared" si="23"/>
        <v>0</v>
      </c>
      <c r="S68" s="79">
        <f t="shared" si="24"/>
        <v>0</v>
      </c>
      <c r="T68" s="79">
        <f t="shared" si="25"/>
        <v>0</v>
      </c>
    </row>
    <row r="69" spans="1:20" s="82" customFormat="1" ht="38.25">
      <c r="A69" s="90">
        <f t="shared" si="7"/>
        <v>62</v>
      </c>
      <c r="B69" s="90" t="s">
        <v>19</v>
      </c>
      <c r="C69" s="101" t="s">
        <v>331</v>
      </c>
      <c r="D69" s="90" t="s">
        <v>97</v>
      </c>
      <c r="E69" s="94" t="s">
        <v>111</v>
      </c>
      <c r="F69" s="95">
        <v>241100432922506</v>
      </c>
      <c r="G69" s="113">
        <v>279</v>
      </c>
      <c r="H69" s="97" t="s">
        <v>330</v>
      </c>
      <c r="I69" s="113">
        <v>306628114</v>
      </c>
      <c r="J69" s="90" t="s">
        <v>93</v>
      </c>
      <c r="K69" s="90">
        <v>3</v>
      </c>
      <c r="L69" s="109">
        <f t="shared" si="27"/>
        <v>19273068</v>
      </c>
      <c r="M69" s="109">
        <v>57819204</v>
      </c>
      <c r="O69" s="79">
        <v>1</v>
      </c>
      <c r="P69" s="79">
        <f t="shared" si="21"/>
        <v>3</v>
      </c>
      <c r="Q69" s="79">
        <f t="shared" si="22"/>
        <v>57819204</v>
      </c>
      <c r="R69" s="79">
        <f t="shared" si="23"/>
        <v>0</v>
      </c>
      <c r="S69" s="79">
        <f t="shared" si="24"/>
        <v>0</v>
      </c>
      <c r="T69" s="79">
        <f t="shared" si="25"/>
        <v>0</v>
      </c>
    </row>
    <row r="70" spans="1:20" s="82" customFormat="1" ht="38.25">
      <c r="A70" s="90">
        <f t="shared" si="7"/>
        <v>63</v>
      </c>
      <c r="B70" s="90" t="s">
        <v>19</v>
      </c>
      <c r="C70" s="101" t="s">
        <v>334</v>
      </c>
      <c r="D70" s="90" t="s">
        <v>97</v>
      </c>
      <c r="E70" s="94" t="s">
        <v>111</v>
      </c>
      <c r="F70" s="95">
        <v>241100432924367</v>
      </c>
      <c r="G70" s="96" t="s">
        <v>333</v>
      </c>
      <c r="H70" s="97" t="s">
        <v>332</v>
      </c>
      <c r="I70" s="96">
        <v>311009123</v>
      </c>
      <c r="J70" s="90" t="s">
        <v>89</v>
      </c>
      <c r="K70" s="90">
        <v>6</v>
      </c>
      <c r="L70" s="109">
        <f t="shared" si="27"/>
        <v>750000</v>
      </c>
      <c r="M70" s="109">
        <v>4500000</v>
      </c>
      <c r="O70" s="79"/>
      <c r="P70" s="79">
        <f t="shared" si="21"/>
        <v>0</v>
      </c>
      <c r="Q70" s="79">
        <f t="shared" si="22"/>
        <v>0</v>
      </c>
      <c r="R70" s="79">
        <f t="shared" si="23"/>
        <v>1</v>
      </c>
      <c r="S70" s="79">
        <f t="shared" si="24"/>
        <v>6</v>
      </c>
      <c r="T70" s="79">
        <f t="shared" si="25"/>
        <v>4500000</v>
      </c>
    </row>
    <row r="71" spans="1:20" s="82" customFormat="1" ht="38.25">
      <c r="A71" s="90">
        <f t="shared" si="7"/>
        <v>64</v>
      </c>
      <c r="B71" s="90" t="s">
        <v>19</v>
      </c>
      <c r="C71" s="101" t="s">
        <v>95</v>
      </c>
      <c r="D71" s="90" t="s">
        <v>97</v>
      </c>
      <c r="E71" s="94" t="s">
        <v>111</v>
      </c>
      <c r="F71" s="95">
        <v>241100432944567</v>
      </c>
      <c r="G71" s="96" t="s">
        <v>336</v>
      </c>
      <c r="H71" s="97" t="s">
        <v>335</v>
      </c>
      <c r="I71" s="96">
        <v>200543309</v>
      </c>
      <c r="J71" s="90" t="s">
        <v>93</v>
      </c>
      <c r="K71" s="90">
        <v>4</v>
      </c>
      <c r="L71" s="109">
        <f t="shared" si="27"/>
        <v>10919276.25</v>
      </c>
      <c r="M71" s="109">
        <v>43677105</v>
      </c>
      <c r="O71" s="79">
        <v>1</v>
      </c>
      <c r="P71" s="79">
        <f t="shared" si="21"/>
        <v>4</v>
      </c>
      <c r="Q71" s="79">
        <f t="shared" si="22"/>
        <v>43677105</v>
      </c>
      <c r="R71" s="79"/>
      <c r="S71" s="79">
        <f t="shared" si="24"/>
        <v>0</v>
      </c>
      <c r="T71" s="79">
        <f t="shared" si="25"/>
        <v>0</v>
      </c>
    </row>
    <row r="72" spans="1:20" s="82" customFormat="1" ht="38.25">
      <c r="A72" s="90">
        <f t="shared" si="7"/>
        <v>65</v>
      </c>
      <c r="B72" s="90" t="s">
        <v>19</v>
      </c>
      <c r="C72" s="101" t="s">
        <v>331</v>
      </c>
      <c r="D72" s="90" t="s">
        <v>97</v>
      </c>
      <c r="E72" s="94" t="s">
        <v>111</v>
      </c>
      <c r="F72" s="95">
        <v>241100432944634</v>
      </c>
      <c r="G72" s="96" t="s">
        <v>337</v>
      </c>
      <c r="H72" s="97" t="s">
        <v>335</v>
      </c>
      <c r="I72" s="96">
        <v>200543309</v>
      </c>
      <c r="J72" s="90" t="s">
        <v>93</v>
      </c>
      <c r="K72" s="90">
        <v>2</v>
      </c>
      <c r="L72" s="109">
        <f t="shared" si="27"/>
        <v>9699838</v>
      </c>
      <c r="M72" s="109">
        <v>19399676</v>
      </c>
      <c r="O72" s="79">
        <v>1</v>
      </c>
      <c r="P72" s="79">
        <f t="shared" si="21"/>
        <v>2</v>
      </c>
      <c r="Q72" s="79">
        <f t="shared" si="22"/>
        <v>19399676</v>
      </c>
      <c r="R72" s="79">
        <f t="shared" ref="R72:R77" si="28">+IF(O72&gt;0,0,1)</f>
        <v>0</v>
      </c>
      <c r="S72" s="79">
        <f t="shared" si="24"/>
        <v>0</v>
      </c>
      <c r="T72" s="79">
        <f t="shared" si="25"/>
        <v>0</v>
      </c>
    </row>
    <row r="73" spans="1:20" s="82" customFormat="1" ht="45">
      <c r="A73" s="90">
        <f t="shared" si="7"/>
        <v>66</v>
      </c>
      <c r="B73" s="90" t="s">
        <v>19</v>
      </c>
      <c r="C73" s="101" t="s">
        <v>96</v>
      </c>
      <c r="D73" s="90" t="s">
        <v>97</v>
      </c>
      <c r="E73" s="94" t="s">
        <v>111</v>
      </c>
      <c r="F73" s="95">
        <v>241100432924460</v>
      </c>
      <c r="G73" s="113">
        <v>8</v>
      </c>
      <c r="H73" s="97" t="s">
        <v>338</v>
      </c>
      <c r="I73" s="96">
        <v>302814678</v>
      </c>
      <c r="J73" s="90" t="s">
        <v>93</v>
      </c>
      <c r="K73" s="90">
        <v>1</v>
      </c>
      <c r="L73" s="109">
        <f t="shared" si="27"/>
        <v>4000000</v>
      </c>
      <c r="M73" s="109">
        <v>4000000</v>
      </c>
      <c r="O73" s="79">
        <v>1</v>
      </c>
      <c r="P73" s="79">
        <f t="shared" si="21"/>
        <v>1</v>
      </c>
      <c r="Q73" s="79">
        <f t="shared" si="22"/>
        <v>4000000</v>
      </c>
      <c r="R73" s="79">
        <f t="shared" si="28"/>
        <v>0</v>
      </c>
      <c r="S73" s="79">
        <f t="shared" si="24"/>
        <v>0</v>
      </c>
      <c r="T73" s="79">
        <f t="shared" si="25"/>
        <v>0</v>
      </c>
    </row>
    <row r="74" spans="1:20" s="82" customFormat="1" ht="45">
      <c r="A74" s="102">
        <f t="shared" si="7"/>
        <v>67</v>
      </c>
      <c r="B74" s="90" t="s">
        <v>19</v>
      </c>
      <c r="C74" s="101" t="s">
        <v>96</v>
      </c>
      <c r="D74" s="102" t="s">
        <v>97</v>
      </c>
      <c r="E74" s="94" t="s">
        <v>111</v>
      </c>
      <c r="F74" s="105">
        <v>241100432924553</v>
      </c>
      <c r="G74" s="114">
        <v>9</v>
      </c>
      <c r="H74" s="97" t="s">
        <v>338</v>
      </c>
      <c r="I74" s="96">
        <v>302814678</v>
      </c>
      <c r="J74" s="90" t="s">
        <v>93</v>
      </c>
      <c r="K74" s="102">
        <v>1</v>
      </c>
      <c r="L74" s="109">
        <f t="shared" si="27"/>
        <v>4000000</v>
      </c>
      <c r="M74" s="109">
        <v>4000000</v>
      </c>
      <c r="O74" s="79">
        <v>1</v>
      </c>
      <c r="P74" s="79">
        <f t="shared" si="21"/>
        <v>1</v>
      </c>
      <c r="Q74" s="79">
        <f t="shared" si="22"/>
        <v>4000000</v>
      </c>
      <c r="R74" s="79">
        <f t="shared" si="28"/>
        <v>0</v>
      </c>
      <c r="S74" s="79">
        <f t="shared" si="24"/>
        <v>0</v>
      </c>
      <c r="T74" s="79">
        <f t="shared" si="25"/>
        <v>0</v>
      </c>
    </row>
    <row r="75" spans="1:20" s="82" customFormat="1" ht="45">
      <c r="A75" s="90">
        <f t="shared" si="7"/>
        <v>68</v>
      </c>
      <c r="B75" s="90" t="s">
        <v>19</v>
      </c>
      <c r="C75" s="101" t="s">
        <v>339</v>
      </c>
      <c r="D75" s="90" t="s">
        <v>97</v>
      </c>
      <c r="E75" s="94" t="s">
        <v>111</v>
      </c>
      <c r="F75" s="95">
        <v>241100432946258</v>
      </c>
      <c r="G75" s="113">
        <v>10</v>
      </c>
      <c r="H75" s="97" t="s">
        <v>174</v>
      </c>
      <c r="I75" s="96">
        <v>302814678</v>
      </c>
      <c r="J75" s="90" t="s">
        <v>93</v>
      </c>
      <c r="K75" s="90">
        <v>2</v>
      </c>
      <c r="L75" s="109">
        <f t="shared" si="27"/>
        <v>2000000</v>
      </c>
      <c r="M75" s="109">
        <v>4000000</v>
      </c>
      <c r="O75" s="79">
        <v>1</v>
      </c>
      <c r="P75" s="79">
        <f t="shared" si="21"/>
        <v>2</v>
      </c>
      <c r="Q75" s="79">
        <f t="shared" si="22"/>
        <v>4000000</v>
      </c>
      <c r="R75" s="79">
        <f t="shared" si="28"/>
        <v>0</v>
      </c>
      <c r="S75" s="79">
        <f t="shared" si="24"/>
        <v>0</v>
      </c>
      <c r="T75" s="79">
        <f t="shared" si="25"/>
        <v>0</v>
      </c>
    </row>
    <row r="76" spans="1:20" s="82" customFormat="1" ht="45">
      <c r="A76" s="90">
        <f t="shared" si="7"/>
        <v>69</v>
      </c>
      <c r="B76" s="90" t="s">
        <v>19</v>
      </c>
      <c r="C76" s="101" t="s">
        <v>339</v>
      </c>
      <c r="D76" s="90" t="s">
        <v>97</v>
      </c>
      <c r="E76" s="94" t="s">
        <v>111</v>
      </c>
      <c r="F76" s="95">
        <v>241100432946318</v>
      </c>
      <c r="G76" s="113">
        <v>11</v>
      </c>
      <c r="H76" s="97" t="s">
        <v>174</v>
      </c>
      <c r="I76" s="96">
        <v>302814678</v>
      </c>
      <c r="J76" s="90" t="s">
        <v>93</v>
      </c>
      <c r="K76" s="90">
        <v>2</v>
      </c>
      <c r="L76" s="109">
        <f t="shared" si="27"/>
        <v>3000000</v>
      </c>
      <c r="M76" s="109">
        <v>6000000</v>
      </c>
      <c r="O76" s="79">
        <v>1</v>
      </c>
      <c r="P76" s="79">
        <f t="shared" si="21"/>
        <v>2</v>
      </c>
      <c r="Q76" s="79">
        <f t="shared" si="22"/>
        <v>6000000</v>
      </c>
      <c r="R76" s="79">
        <f t="shared" si="28"/>
        <v>0</v>
      </c>
      <c r="S76" s="79">
        <f t="shared" si="24"/>
        <v>0</v>
      </c>
      <c r="T76" s="79">
        <f t="shared" si="25"/>
        <v>0</v>
      </c>
    </row>
    <row r="77" spans="1:20" s="82" customFormat="1" ht="38.25">
      <c r="A77" s="90">
        <f t="shared" si="7"/>
        <v>70</v>
      </c>
      <c r="B77" s="90" t="s">
        <v>19</v>
      </c>
      <c r="C77" s="101" t="s">
        <v>340</v>
      </c>
      <c r="D77" s="90" t="s">
        <v>97</v>
      </c>
      <c r="E77" s="94" t="s">
        <v>111</v>
      </c>
      <c r="F77" s="95">
        <v>241100432981858</v>
      </c>
      <c r="G77" s="96" t="s">
        <v>342</v>
      </c>
      <c r="H77" s="97" t="s">
        <v>341</v>
      </c>
      <c r="I77" s="96">
        <v>308580358</v>
      </c>
      <c r="J77" s="90" t="s">
        <v>89</v>
      </c>
      <c r="K77" s="90">
        <v>1</v>
      </c>
      <c r="L77" s="109">
        <f t="shared" si="27"/>
        <v>1792800</v>
      </c>
      <c r="M77" s="109">
        <v>1792800</v>
      </c>
      <c r="O77" s="79"/>
      <c r="P77" s="79">
        <f t="shared" si="21"/>
        <v>0</v>
      </c>
      <c r="Q77" s="79">
        <f t="shared" si="22"/>
        <v>0</v>
      </c>
      <c r="R77" s="79">
        <f t="shared" si="28"/>
        <v>1</v>
      </c>
      <c r="S77" s="79">
        <f t="shared" si="24"/>
        <v>1</v>
      </c>
      <c r="T77" s="79">
        <f t="shared" si="25"/>
        <v>1792800</v>
      </c>
    </row>
    <row r="78" spans="1:20" s="82" customFormat="1" ht="38.25">
      <c r="A78" s="90">
        <f t="shared" si="7"/>
        <v>71</v>
      </c>
      <c r="B78" s="90" t="s">
        <v>19</v>
      </c>
      <c r="C78" s="101" t="s">
        <v>95</v>
      </c>
      <c r="D78" s="90" t="s">
        <v>97</v>
      </c>
      <c r="E78" s="94" t="s">
        <v>111</v>
      </c>
      <c r="F78" s="95">
        <v>241100433057118</v>
      </c>
      <c r="G78" s="96" t="s">
        <v>343</v>
      </c>
      <c r="H78" s="97" t="s">
        <v>335</v>
      </c>
      <c r="I78" s="96">
        <v>200543309</v>
      </c>
      <c r="J78" s="90" t="s">
        <v>93</v>
      </c>
      <c r="K78" s="90">
        <v>2</v>
      </c>
      <c r="L78" s="109">
        <f t="shared" si="27"/>
        <v>30068904.5</v>
      </c>
      <c r="M78" s="109">
        <v>60137809</v>
      </c>
      <c r="O78" s="79">
        <v>1</v>
      </c>
      <c r="P78" s="79">
        <f t="shared" ref="P78:P79" si="29">+IF(O78&gt;0,K78,0)</f>
        <v>2</v>
      </c>
      <c r="Q78" s="79">
        <f t="shared" ref="Q78:Q79" si="30">+IF(O78&gt;0,M78,0)</f>
        <v>60137809</v>
      </c>
      <c r="R78" s="79">
        <f t="shared" ref="R78:R79" si="31">+IF(O78&gt;0,0,1)</f>
        <v>0</v>
      </c>
      <c r="S78" s="79">
        <f t="shared" ref="S78:S79" si="32">+IF(R78&gt;0,K78,0)</f>
        <v>0</v>
      </c>
      <c r="T78" s="79">
        <f t="shared" ref="T78:T79" si="33">+IF(R78&gt;0,M78,0)</f>
        <v>0</v>
      </c>
    </row>
    <row r="79" spans="1:20" s="82" customFormat="1" ht="38.25">
      <c r="A79" s="90">
        <f t="shared" si="7"/>
        <v>72</v>
      </c>
      <c r="B79" s="90" t="s">
        <v>19</v>
      </c>
      <c r="C79" s="101" t="s">
        <v>95</v>
      </c>
      <c r="D79" s="90" t="s">
        <v>97</v>
      </c>
      <c r="E79" s="94" t="s">
        <v>111</v>
      </c>
      <c r="F79" s="95">
        <v>241100433056568</v>
      </c>
      <c r="G79" s="96" t="s">
        <v>344</v>
      </c>
      <c r="H79" s="97" t="s">
        <v>335</v>
      </c>
      <c r="I79" s="95">
        <v>200543309</v>
      </c>
      <c r="J79" s="90" t="s">
        <v>93</v>
      </c>
      <c r="K79" s="90">
        <v>1</v>
      </c>
      <c r="L79" s="109">
        <f t="shared" si="27"/>
        <v>20715282</v>
      </c>
      <c r="M79" s="109">
        <v>20715282</v>
      </c>
      <c r="O79" s="79">
        <v>1</v>
      </c>
      <c r="P79" s="79">
        <f t="shared" si="29"/>
        <v>1</v>
      </c>
      <c r="Q79" s="79">
        <f t="shared" si="30"/>
        <v>20715282</v>
      </c>
      <c r="R79" s="79">
        <f t="shared" si="31"/>
        <v>0</v>
      </c>
      <c r="S79" s="79">
        <f t="shared" si="32"/>
        <v>0</v>
      </c>
      <c r="T79" s="79">
        <f t="shared" si="33"/>
        <v>0</v>
      </c>
    </row>
    <row r="80" spans="1:20" s="82" customFormat="1" ht="45">
      <c r="A80" s="90">
        <v>73</v>
      </c>
      <c r="B80" s="90" t="s">
        <v>20</v>
      </c>
      <c r="C80" s="101" t="s">
        <v>1294</v>
      </c>
      <c r="D80" s="90" t="s">
        <v>86</v>
      </c>
      <c r="E80" s="94" t="s">
        <v>91</v>
      </c>
      <c r="F80" s="294" t="s">
        <v>1291</v>
      </c>
      <c r="G80" s="96" t="s">
        <v>1292</v>
      </c>
      <c r="H80" s="295" t="s">
        <v>1293</v>
      </c>
      <c r="I80" s="95">
        <v>302478186</v>
      </c>
      <c r="J80" s="90" t="s">
        <v>93</v>
      </c>
      <c r="K80" s="90">
        <v>200</v>
      </c>
      <c r="L80" s="109">
        <v>20000</v>
      </c>
      <c r="M80" s="109">
        <f>L80*K80</f>
        <v>4000000</v>
      </c>
      <c r="O80" s="79"/>
      <c r="P80" s="79"/>
      <c r="Q80" s="79"/>
      <c r="R80" s="79"/>
      <c r="S80" s="79"/>
      <c r="T80" s="79"/>
    </row>
    <row r="81" spans="1:20" s="82" customFormat="1" ht="30">
      <c r="A81" s="90">
        <f t="shared" si="7"/>
        <v>74</v>
      </c>
      <c r="B81" s="90" t="s">
        <v>20</v>
      </c>
      <c r="C81" s="101" t="s">
        <v>1298</v>
      </c>
      <c r="D81" s="90" t="s">
        <v>86</v>
      </c>
      <c r="E81" s="94" t="s">
        <v>320</v>
      </c>
      <c r="F81" s="294" t="s">
        <v>1296</v>
      </c>
      <c r="G81" s="96" t="s">
        <v>1297</v>
      </c>
      <c r="H81" s="97" t="s">
        <v>1295</v>
      </c>
      <c r="I81" s="95">
        <v>306328693</v>
      </c>
      <c r="J81" s="90" t="s">
        <v>1299</v>
      </c>
      <c r="K81" s="90">
        <v>1</v>
      </c>
      <c r="L81" s="109">
        <v>2632280</v>
      </c>
      <c r="M81" s="109">
        <f t="shared" ref="M81:M143" si="34">L81*K81</f>
        <v>2632280</v>
      </c>
      <c r="O81" s="79"/>
      <c r="P81" s="79"/>
      <c r="Q81" s="79"/>
      <c r="R81" s="79"/>
      <c r="S81" s="79"/>
      <c r="T81" s="79"/>
    </row>
    <row r="82" spans="1:20" s="82" customFormat="1" ht="30">
      <c r="A82" s="90">
        <f t="shared" si="7"/>
        <v>75</v>
      </c>
      <c r="B82" s="90" t="s">
        <v>20</v>
      </c>
      <c r="C82" s="101" t="s">
        <v>1303</v>
      </c>
      <c r="D82" s="90" t="s">
        <v>86</v>
      </c>
      <c r="E82" s="94" t="s">
        <v>91</v>
      </c>
      <c r="F82" s="294" t="s">
        <v>1301</v>
      </c>
      <c r="G82" s="97" t="s">
        <v>1302</v>
      </c>
      <c r="H82" s="97" t="s">
        <v>1300</v>
      </c>
      <c r="I82" s="95">
        <v>41503890600095</v>
      </c>
      <c r="J82" s="90" t="s">
        <v>93</v>
      </c>
      <c r="K82" s="90">
        <v>10</v>
      </c>
      <c r="L82" s="109">
        <v>12500000</v>
      </c>
      <c r="M82" s="109">
        <f t="shared" si="34"/>
        <v>125000000</v>
      </c>
      <c r="O82" s="79"/>
      <c r="P82" s="79"/>
      <c r="Q82" s="79"/>
      <c r="R82" s="79"/>
      <c r="S82" s="79"/>
      <c r="T82" s="79"/>
    </row>
    <row r="83" spans="1:20" s="82" customFormat="1" ht="45">
      <c r="A83" s="90">
        <v>76</v>
      </c>
      <c r="B83" s="90" t="s">
        <v>20</v>
      </c>
      <c r="C83" s="101" t="s">
        <v>1306</v>
      </c>
      <c r="D83" s="90" t="s">
        <v>86</v>
      </c>
      <c r="E83" s="94" t="s">
        <v>91</v>
      </c>
      <c r="F83" s="294" t="s">
        <v>1305</v>
      </c>
      <c r="G83" s="96">
        <v>2451311</v>
      </c>
      <c r="H83" s="97" t="s">
        <v>1304</v>
      </c>
      <c r="I83" s="95">
        <v>201354154</v>
      </c>
      <c r="J83" s="90" t="s">
        <v>93</v>
      </c>
      <c r="K83" s="90">
        <v>2</v>
      </c>
      <c r="L83" s="109">
        <v>1850000</v>
      </c>
      <c r="M83" s="109">
        <f t="shared" si="34"/>
        <v>3700000</v>
      </c>
      <c r="O83" s="79"/>
      <c r="P83" s="79"/>
      <c r="Q83" s="79"/>
      <c r="R83" s="79"/>
      <c r="S83" s="79"/>
      <c r="T83" s="79"/>
    </row>
    <row r="84" spans="1:20" s="82" customFormat="1" ht="30">
      <c r="A84" s="90">
        <f t="shared" si="7"/>
        <v>77</v>
      </c>
      <c r="B84" s="90" t="s">
        <v>20</v>
      </c>
      <c r="C84" s="101" t="s">
        <v>1309</v>
      </c>
      <c r="D84" s="90" t="s">
        <v>86</v>
      </c>
      <c r="E84" s="94" t="s">
        <v>91</v>
      </c>
      <c r="F84" s="294" t="s">
        <v>1308</v>
      </c>
      <c r="G84" s="96">
        <v>2447922</v>
      </c>
      <c r="H84" s="97" t="s">
        <v>1307</v>
      </c>
      <c r="I84" s="95">
        <v>306097967</v>
      </c>
      <c r="J84" s="90" t="s">
        <v>93</v>
      </c>
      <c r="K84" s="90">
        <v>30</v>
      </c>
      <c r="L84" s="109">
        <v>19999</v>
      </c>
      <c r="M84" s="109">
        <f t="shared" si="34"/>
        <v>599970</v>
      </c>
      <c r="O84" s="79"/>
      <c r="P84" s="79"/>
      <c r="Q84" s="79"/>
      <c r="R84" s="79"/>
      <c r="S84" s="79"/>
      <c r="T84" s="79"/>
    </row>
    <row r="85" spans="1:20" s="82" customFormat="1" ht="30">
      <c r="A85" s="90">
        <f t="shared" si="7"/>
        <v>78</v>
      </c>
      <c r="B85" s="90" t="s">
        <v>20</v>
      </c>
      <c r="C85" s="101" t="s">
        <v>1303</v>
      </c>
      <c r="D85" s="90" t="s">
        <v>86</v>
      </c>
      <c r="E85" s="94" t="s">
        <v>91</v>
      </c>
      <c r="F85" s="294" t="s">
        <v>1310</v>
      </c>
      <c r="G85" s="96">
        <v>2443734</v>
      </c>
      <c r="H85" s="97" t="s">
        <v>1300</v>
      </c>
      <c r="I85" s="95">
        <v>41503890600095</v>
      </c>
      <c r="J85" s="90" t="s">
        <v>93</v>
      </c>
      <c r="K85" s="90">
        <v>14</v>
      </c>
      <c r="L85" s="109">
        <v>12400000</v>
      </c>
      <c r="M85" s="109">
        <f t="shared" si="34"/>
        <v>173600000</v>
      </c>
      <c r="O85" s="79"/>
      <c r="P85" s="79"/>
      <c r="Q85" s="79"/>
      <c r="R85" s="79"/>
      <c r="S85" s="79"/>
      <c r="T85" s="79"/>
    </row>
    <row r="86" spans="1:20" s="82" customFormat="1" ht="45">
      <c r="A86" s="90">
        <v>79</v>
      </c>
      <c r="B86" s="90" t="s">
        <v>20</v>
      </c>
      <c r="C86" s="101" t="s">
        <v>313</v>
      </c>
      <c r="D86" s="90" t="s">
        <v>86</v>
      </c>
      <c r="E86" s="94" t="s">
        <v>91</v>
      </c>
      <c r="F86" s="294" t="s">
        <v>1312</v>
      </c>
      <c r="G86" s="96">
        <v>2430488</v>
      </c>
      <c r="H86" s="97" t="s">
        <v>1311</v>
      </c>
      <c r="I86" s="95">
        <v>205247459</v>
      </c>
      <c r="J86" s="90" t="s">
        <v>93</v>
      </c>
      <c r="K86" s="90">
        <v>150</v>
      </c>
      <c r="L86" s="109">
        <v>10444</v>
      </c>
      <c r="M86" s="109">
        <f t="shared" si="34"/>
        <v>1566600</v>
      </c>
      <c r="O86" s="79"/>
      <c r="P86" s="79"/>
      <c r="Q86" s="79"/>
      <c r="R86" s="79"/>
      <c r="S86" s="79"/>
      <c r="T86" s="79"/>
    </row>
    <row r="87" spans="1:20" s="82" customFormat="1" ht="30">
      <c r="A87" s="90">
        <f t="shared" si="7"/>
        <v>80</v>
      </c>
      <c r="B87" s="90" t="s">
        <v>20</v>
      </c>
      <c r="C87" s="101" t="s">
        <v>1303</v>
      </c>
      <c r="D87" s="90" t="s">
        <v>86</v>
      </c>
      <c r="E87" s="94" t="s">
        <v>91</v>
      </c>
      <c r="F87" s="294" t="s">
        <v>1314</v>
      </c>
      <c r="G87" s="96">
        <v>2430478</v>
      </c>
      <c r="H87" s="97" t="s">
        <v>1313</v>
      </c>
      <c r="I87" s="95" t="s">
        <v>1315</v>
      </c>
      <c r="J87" s="90" t="s">
        <v>93</v>
      </c>
      <c r="K87" s="90">
        <v>15</v>
      </c>
      <c r="L87" s="109">
        <v>12345000</v>
      </c>
      <c r="M87" s="109">
        <f t="shared" si="34"/>
        <v>185175000</v>
      </c>
      <c r="O87" s="79"/>
      <c r="P87" s="79"/>
      <c r="Q87" s="79"/>
      <c r="R87" s="79"/>
      <c r="S87" s="79"/>
      <c r="T87" s="79"/>
    </row>
    <row r="88" spans="1:20" s="82" customFormat="1" ht="30">
      <c r="A88" s="90">
        <f t="shared" si="7"/>
        <v>81</v>
      </c>
      <c r="B88" s="90" t="s">
        <v>20</v>
      </c>
      <c r="C88" s="101" t="s">
        <v>128</v>
      </c>
      <c r="D88" s="90" t="s">
        <v>86</v>
      </c>
      <c r="E88" s="94" t="s">
        <v>91</v>
      </c>
      <c r="F88" s="95">
        <v>241110083042953</v>
      </c>
      <c r="G88" s="96">
        <v>2585654</v>
      </c>
      <c r="H88" s="97" t="s">
        <v>1316</v>
      </c>
      <c r="I88" s="294" t="s">
        <v>1317</v>
      </c>
      <c r="J88" s="90" t="s">
        <v>93</v>
      </c>
      <c r="K88" s="90">
        <v>12</v>
      </c>
      <c r="L88" s="109">
        <v>28000</v>
      </c>
      <c r="M88" s="109">
        <f t="shared" si="34"/>
        <v>336000</v>
      </c>
      <c r="O88" s="79"/>
      <c r="P88" s="79"/>
      <c r="Q88" s="79"/>
      <c r="R88" s="79"/>
      <c r="S88" s="79"/>
      <c r="T88" s="79"/>
    </row>
    <row r="89" spans="1:20" s="82" customFormat="1" ht="15">
      <c r="A89" s="90">
        <v>82</v>
      </c>
      <c r="B89" s="90"/>
      <c r="C89" s="101"/>
      <c r="D89" s="90"/>
      <c r="E89" s="94"/>
      <c r="F89" s="294"/>
      <c r="G89" s="96"/>
      <c r="H89" s="97"/>
      <c r="I89" s="95"/>
      <c r="J89" s="90"/>
      <c r="K89" s="90"/>
      <c r="L89" s="109"/>
      <c r="M89" s="109">
        <f t="shared" si="34"/>
        <v>0</v>
      </c>
      <c r="O89" s="79"/>
      <c r="P89" s="79"/>
      <c r="Q89" s="79"/>
      <c r="R89" s="79"/>
      <c r="S89" s="79"/>
      <c r="T89" s="79"/>
    </row>
    <row r="90" spans="1:20" s="82" customFormat="1" ht="15">
      <c r="A90" s="90">
        <f t="shared" si="7"/>
        <v>83</v>
      </c>
      <c r="B90" s="90"/>
      <c r="C90" s="101"/>
      <c r="D90" s="90"/>
      <c r="E90" s="94"/>
      <c r="F90" s="95"/>
      <c r="G90" s="96"/>
      <c r="H90" s="97"/>
      <c r="I90" s="95"/>
      <c r="J90" s="90"/>
      <c r="K90" s="90"/>
      <c r="L90" s="109"/>
      <c r="M90" s="109">
        <f t="shared" si="34"/>
        <v>0</v>
      </c>
      <c r="O90" s="79"/>
      <c r="P90" s="79"/>
      <c r="Q90" s="79"/>
      <c r="R90" s="79"/>
      <c r="S90" s="79"/>
      <c r="T90" s="79"/>
    </row>
    <row r="91" spans="1:20" s="82" customFormat="1" ht="15">
      <c r="A91" s="90">
        <f t="shared" si="7"/>
        <v>84</v>
      </c>
      <c r="B91" s="90"/>
      <c r="C91" s="101"/>
      <c r="D91" s="90"/>
      <c r="E91" s="94"/>
      <c r="F91" s="95"/>
      <c r="G91" s="96"/>
      <c r="H91" s="97"/>
      <c r="I91" s="95"/>
      <c r="J91" s="90"/>
      <c r="K91" s="90"/>
      <c r="L91" s="109"/>
      <c r="M91" s="109">
        <f t="shared" si="34"/>
        <v>0</v>
      </c>
      <c r="O91" s="79"/>
      <c r="P91" s="79"/>
      <c r="Q91" s="79"/>
      <c r="R91" s="79"/>
      <c r="S91" s="79"/>
      <c r="T91" s="79"/>
    </row>
    <row r="92" spans="1:20" s="82" customFormat="1" ht="15">
      <c r="A92" s="90">
        <v>85</v>
      </c>
      <c r="B92" s="90"/>
      <c r="C92" s="101"/>
      <c r="D92" s="90"/>
      <c r="E92" s="94"/>
      <c r="F92" s="95"/>
      <c r="G92" s="96"/>
      <c r="H92" s="97"/>
      <c r="I92" s="95"/>
      <c r="J92" s="90"/>
      <c r="K92" s="90"/>
      <c r="L92" s="109"/>
      <c r="M92" s="109">
        <f t="shared" si="34"/>
        <v>0</v>
      </c>
      <c r="O92" s="79"/>
      <c r="P92" s="79"/>
      <c r="Q92" s="79"/>
      <c r="R92" s="79"/>
      <c r="S92" s="79"/>
      <c r="T92" s="79"/>
    </row>
    <row r="93" spans="1:20" s="82" customFormat="1" ht="15">
      <c r="A93" s="90">
        <f t="shared" si="7"/>
        <v>86</v>
      </c>
      <c r="B93" s="90"/>
      <c r="C93" s="101"/>
      <c r="D93" s="90"/>
      <c r="E93" s="94"/>
      <c r="F93" s="95"/>
      <c r="G93" s="96"/>
      <c r="H93" s="97"/>
      <c r="I93" s="95"/>
      <c r="J93" s="90"/>
      <c r="K93" s="90"/>
      <c r="L93" s="109"/>
      <c r="M93" s="109">
        <f t="shared" si="34"/>
        <v>0</v>
      </c>
      <c r="O93" s="79"/>
      <c r="P93" s="79"/>
      <c r="Q93" s="79"/>
      <c r="R93" s="79"/>
      <c r="S93" s="79"/>
      <c r="T93" s="79"/>
    </row>
    <row r="94" spans="1:20" s="82" customFormat="1" ht="15">
      <c r="A94" s="90">
        <f t="shared" si="7"/>
        <v>87</v>
      </c>
      <c r="B94" s="90"/>
      <c r="C94" s="101"/>
      <c r="D94" s="90"/>
      <c r="E94" s="94"/>
      <c r="F94" s="95"/>
      <c r="G94" s="96"/>
      <c r="H94" s="97"/>
      <c r="I94" s="95"/>
      <c r="J94" s="90"/>
      <c r="K94" s="90"/>
      <c r="L94" s="109"/>
      <c r="M94" s="109">
        <f t="shared" si="34"/>
        <v>0</v>
      </c>
      <c r="O94" s="79"/>
      <c r="P94" s="79"/>
      <c r="Q94" s="79"/>
      <c r="R94" s="79"/>
      <c r="S94" s="79"/>
      <c r="T94" s="79"/>
    </row>
    <row r="95" spans="1:20" s="82" customFormat="1" ht="15">
      <c r="A95" s="90">
        <v>88</v>
      </c>
      <c r="B95" s="90"/>
      <c r="C95" s="101"/>
      <c r="D95" s="90"/>
      <c r="E95" s="94"/>
      <c r="F95" s="95"/>
      <c r="G95" s="96"/>
      <c r="H95" s="97"/>
      <c r="I95" s="95"/>
      <c r="J95" s="90"/>
      <c r="K95" s="90"/>
      <c r="L95" s="109"/>
      <c r="M95" s="109">
        <f t="shared" si="34"/>
        <v>0</v>
      </c>
      <c r="O95" s="79"/>
      <c r="P95" s="79"/>
      <c r="Q95" s="79"/>
      <c r="R95" s="79"/>
      <c r="S95" s="79"/>
      <c r="T95" s="79"/>
    </row>
    <row r="96" spans="1:20" s="82" customFormat="1" ht="15">
      <c r="A96" s="90">
        <f t="shared" si="7"/>
        <v>89</v>
      </c>
      <c r="B96" s="90"/>
      <c r="C96" s="101"/>
      <c r="D96" s="90"/>
      <c r="E96" s="94"/>
      <c r="F96" s="95"/>
      <c r="G96" s="96"/>
      <c r="H96" s="97"/>
      <c r="I96" s="95"/>
      <c r="J96" s="90"/>
      <c r="K96" s="90"/>
      <c r="L96" s="109"/>
      <c r="M96" s="109">
        <f t="shared" si="34"/>
        <v>0</v>
      </c>
      <c r="O96" s="79"/>
      <c r="P96" s="79"/>
      <c r="Q96" s="79"/>
      <c r="R96" s="79"/>
      <c r="S96" s="79"/>
      <c r="T96" s="79"/>
    </row>
    <row r="97" spans="1:20" s="82" customFormat="1" ht="15">
      <c r="A97" s="90">
        <f t="shared" si="7"/>
        <v>90</v>
      </c>
      <c r="B97" s="90"/>
      <c r="C97" s="101"/>
      <c r="D97" s="90"/>
      <c r="E97" s="94"/>
      <c r="F97" s="95"/>
      <c r="G97" s="96"/>
      <c r="H97" s="97"/>
      <c r="I97" s="95"/>
      <c r="J97" s="90"/>
      <c r="K97" s="90"/>
      <c r="L97" s="109"/>
      <c r="M97" s="109">
        <f t="shared" si="34"/>
        <v>0</v>
      </c>
      <c r="O97" s="79"/>
      <c r="P97" s="79"/>
      <c r="Q97" s="79"/>
      <c r="R97" s="79"/>
      <c r="S97" s="79"/>
      <c r="T97" s="79"/>
    </row>
    <row r="98" spans="1:20" s="82" customFormat="1" ht="15">
      <c r="A98" s="90">
        <v>91</v>
      </c>
      <c r="B98" s="90"/>
      <c r="C98" s="101"/>
      <c r="D98" s="90"/>
      <c r="E98" s="94"/>
      <c r="F98" s="95"/>
      <c r="G98" s="96"/>
      <c r="H98" s="97"/>
      <c r="I98" s="95"/>
      <c r="J98" s="90"/>
      <c r="K98" s="90"/>
      <c r="L98" s="109"/>
      <c r="M98" s="109">
        <f t="shared" si="34"/>
        <v>0</v>
      </c>
      <c r="O98" s="79"/>
      <c r="P98" s="79"/>
      <c r="Q98" s="79"/>
      <c r="R98" s="79"/>
      <c r="S98" s="79"/>
      <c r="T98" s="79"/>
    </row>
    <row r="99" spans="1:20" s="82" customFormat="1" ht="15">
      <c r="A99" s="90">
        <f t="shared" si="7"/>
        <v>92</v>
      </c>
      <c r="B99" s="90"/>
      <c r="C99" s="101"/>
      <c r="D99" s="90"/>
      <c r="E99" s="94"/>
      <c r="F99" s="95"/>
      <c r="G99" s="96"/>
      <c r="H99" s="97"/>
      <c r="I99" s="95"/>
      <c r="J99" s="90"/>
      <c r="K99" s="90"/>
      <c r="L99" s="109"/>
      <c r="M99" s="109">
        <f t="shared" si="34"/>
        <v>0</v>
      </c>
      <c r="O99" s="79"/>
      <c r="P99" s="79"/>
      <c r="Q99" s="79"/>
      <c r="R99" s="79"/>
      <c r="S99" s="79"/>
      <c r="T99" s="79"/>
    </row>
    <row r="100" spans="1:20" s="82" customFormat="1" ht="15">
      <c r="A100" s="90">
        <f t="shared" si="7"/>
        <v>93</v>
      </c>
      <c r="B100" s="90"/>
      <c r="C100" s="101"/>
      <c r="D100" s="90"/>
      <c r="E100" s="94"/>
      <c r="F100" s="95"/>
      <c r="G100" s="96"/>
      <c r="H100" s="97"/>
      <c r="I100" s="95"/>
      <c r="J100" s="90"/>
      <c r="K100" s="90"/>
      <c r="L100" s="109"/>
      <c r="M100" s="109">
        <f t="shared" si="34"/>
        <v>0</v>
      </c>
      <c r="O100" s="79"/>
      <c r="P100" s="79"/>
      <c r="Q100" s="79"/>
      <c r="R100" s="79"/>
      <c r="S100" s="79"/>
      <c r="T100" s="79"/>
    </row>
    <row r="101" spans="1:20" s="82" customFormat="1" ht="15">
      <c r="A101" s="90">
        <v>94</v>
      </c>
      <c r="B101" s="90"/>
      <c r="C101" s="101"/>
      <c r="D101" s="90"/>
      <c r="E101" s="94"/>
      <c r="F101" s="95"/>
      <c r="G101" s="96"/>
      <c r="H101" s="97"/>
      <c r="I101" s="95"/>
      <c r="J101" s="90"/>
      <c r="K101" s="90"/>
      <c r="L101" s="109"/>
      <c r="M101" s="109">
        <f t="shared" si="34"/>
        <v>0</v>
      </c>
      <c r="O101" s="79"/>
      <c r="P101" s="79"/>
      <c r="Q101" s="79"/>
      <c r="R101" s="79"/>
      <c r="S101" s="79"/>
      <c r="T101" s="79"/>
    </row>
    <row r="102" spans="1:20" s="82" customFormat="1" ht="15">
      <c r="A102" s="90">
        <v>95</v>
      </c>
      <c r="B102" s="90"/>
      <c r="C102" s="101"/>
      <c r="D102" s="90"/>
      <c r="E102" s="94"/>
      <c r="F102" s="95"/>
      <c r="G102" s="96"/>
      <c r="H102" s="97"/>
      <c r="I102" s="95"/>
      <c r="J102" s="90"/>
      <c r="K102" s="90"/>
      <c r="L102" s="109"/>
      <c r="M102" s="109">
        <f t="shared" si="34"/>
        <v>0</v>
      </c>
      <c r="O102" s="79"/>
      <c r="P102" s="79"/>
      <c r="Q102" s="79"/>
      <c r="R102" s="79"/>
      <c r="S102" s="79"/>
      <c r="T102" s="79"/>
    </row>
    <row r="103" spans="1:20" s="82" customFormat="1" ht="15">
      <c r="A103" s="90">
        <f t="shared" si="7"/>
        <v>96</v>
      </c>
      <c r="B103" s="90"/>
      <c r="C103" s="101"/>
      <c r="D103" s="90"/>
      <c r="E103" s="94"/>
      <c r="F103" s="95"/>
      <c r="G103" s="96"/>
      <c r="H103" s="97"/>
      <c r="I103" s="95"/>
      <c r="J103" s="90"/>
      <c r="K103" s="90"/>
      <c r="L103" s="109"/>
      <c r="M103" s="109">
        <f t="shared" si="34"/>
        <v>0</v>
      </c>
      <c r="O103" s="79"/>
      <c r="P103" s="79"/>
      <c r="Q103" s="79"/>
      <c r="R103" s="79"/>
      <c r="S103" s="79"/>
      <c r="T103" s="79"/>
    </row>
    <row r="104" spans="1:20" s="82" customFormat="1" ht="15">
      <c r="A104" s="90">
        <v>97</v>
      </c>
      <c r="B104" s="90"/>
      <c r="C104" s="101"/>
      <c r="D104" s="90"/>
      <c r="E104" s="94"/>
      <c r="F104" s="95"/>
      <c r="G104" s="96"/>
      <c r="H104" s="97"/>
      <c r="I104" s="95"/>
      <c r="J104" s="90"/>
      <c r="K104" s="90"/>
      <c r="L104" s="109"/>
      <c r="M104" s="109">
        <f t="shared" si="34"/>
        <v>0</v>
      </c>
      <c r="O104" s="79"/>
      <c r="P104" s="79"/>
      <c r="Q104" s="79"/>
      <c r="R104" s="79"/>
      <c r="S104" s="79"/>
      <c r="T104" s="79"/>
    </row>
    <row r="105" spans="1:20" s="82" customFormat="1" ht="15">
      <c r="A105" s="90">
        <f t="shared" si="7"/>
        <v>98</v>
      </c>
      <c r="B105" s="90"/>
      <c r="C105" s="101"/>
      <c r="D105" s="90"/>
      <c r="E105" s="94"/>
      <c r="F105" s="95"/>
      <c r="G105" s="96"/>
      <c r="H105" s="97"/>
      <c r="I105" s="95"/>
      <c r="J105" s="90"/>
      <c r="K105" s="90"/>
      <c r="L105" s="109"/>
      <c r="M105" s="109">
        <f t="shared" si="34"/>
        <v>0</v>
      </c>
      <c r="O105" s="79"/>
      <c r="P105" s="79"/>
      <c r="Q105" s="79"/>
      <c r="R105" s="79"/>
      <c r="S105" s="79"/>
      <c r="T105" s="79"/>
    </row>
    <row r="106" spans="1:20" s="82" customFormat="1" ht="15">
      <c r="A106" s="90">
        <f t="shared" si="7"/>
        <v>99</v>
      </c>
      <c r="B106" s="90"/>
      <c r="C106" s="101"/>
      <c r="D106" s="90"/>
      <c r="E106" s="94"/>
      <c r="F106" s="95"/>
      <c r="G106" s="96"/>
      <c r="H106" s="97"/>
      <c r="I106" s="95"/>
      <c r="J106" s="90"/>
      <c r="K106" s="90"/>
      <c r="L106" s="109"/>
      <c r="M106" s="109">
        <f t="shared" si="34"/>
        <v>0</v>
      </c>
      <c r="O106" s="79"/>
      <c r="P106" s="79"/>
      <c r="Q106" s="79"/>
      <c r="R106" s="79"/>
      <c r="S106" s="79"/>
      <c r="T106" s="79"/>
    </row>
    <row r="107" spans="1:20" s="82" customFormat="1" ht="15">
      <c r="A107" s="90">
        <v>100</v>
      </c>
      <c r="B107" s="90"/>
      <c r="C107" s="101"/>
      <c r="D107" s="90"/>
      <c r="E107" s="94"/>
      <c r="F107" s="95"/>
      <c r="G107" s="96"/>
      <c r="H107" s="97"/>
      <c r="I107" s="95"/>
      <c r="J107" s="90"/>
      <c r="K107" s="90"/>
      <c r="L107" s="109"/>
      <c r="M107" s="109">
        <f t="shared" si="34"/>
        <v>0</v>
      </c>
      <c r="O107" s="79"/>
      <c r="P107" s="79"/>
      <c r="Q107" s="79"/>
      <c r="R107" s="79"/>
      <c r="S107" s="79"/>
      <c r="T107" s="79"/>
    </row>
    <row r="108" spans="1:20" s="82" customFormat="1" ht="15">
      <c r="A108" s="90">
        <f t="shared" si="7"/>
        <v>101</v>
      </c>
      <c r="B108" s="90"/>
      <c r="C108" s="101"/>
      <c r="D108" s="90"/>
      <c r="E108" s="94"/>
      <c r="F108" s="95"/>
      <c r="G108" s="96"/>
      <c r="H108" s="97"/>
      <c r="I108" s="95"/>
      <c r="J108" s="90"/>
      <c r="K108" s="90"/>
      <c r="L108" s="109"/>
      <c r="M108" s="109">
        <f t="shared" si="34"/>
        <v>0</v>
      </c>
      <c r="O108" s="79"/>
      <c r="P108" s="79"/>
      <c r="Q108" s="79"/>
      <c r="R108" s="79"/>
      <c r="S108" s="79"/>
      <c r="T108" s="79"/>
    </row>
    <row r="109" spans="1:20" s="82" customFormat="1" ht="15">
      <c r="A109" s="90">
        <f t="shared" si="7"/>
        <v>102</v>
      </c>
      <c r="B109" s="90"/>
      <c r="C109" s="101"/>
      <c r="D109" s="90"/>
      <c r="E109" s="94"/>
      <c r="F109" s="95"/>
      <c r="G109" s="96"/>
      <c r="H109" s="97"/>
      <c r="I109" s="95"/>
      <c r="J109" s="90"/>
      <c r="K109" s="90"/>
      <c r="L109" s="109"/>
      <c r="M109" s="109">
        <f t="shared" si="34"/>
        <v>0</v>
      </c>
      <c r="O109" s="79"/>
      <c r="P109" s="79"/>
      <c r="Q109" s="79"/>
      <c r="R109" s="79"/>
      <c r="S109" s="79"/>
      <c r="T109" s="79"/>
    </row>
    <row r="110" spans="1:20" s="82" customFormat="1" ht="15">
      <c r="A110" s="90">
        <v>103</v>
      </c>
      <c r="B110" s="90"/>
      <c r="C110" s="101"/>
      <c r="D110" s="90"/>
      <c r="E110" s="94"/>
      <c r="F110" s="95"/>
      <c r="G110" s="96"/>
      <c r="H110" s="97"/>
      <c r="I110" s="95"/>
      <c r="J110" s="90"/>
      <c r="K110" s="90"/>
      <c r="L110" s="109"/>
      <c r="M110" s="109">
        <f t="shared" si="34"/>
        <v>0</v>
      </c>
      <c r="O110" s="79"/>
      <c r="P110" s="79"/>
      <c r="Q110" s="79"/>
      <c r="R110" s="79"/>
      <c r="S110" s="79"/>
      <c r="T110" s="79"/>
    </row>
    <row r="111" spans="1:20" s="82" customFormat="1" ht="15">
      <c r="A111" s="90">
        <f t="shared" si="7"/>
        <v>104</v>
      </c>
      <c r="B111" s="90"/>
      <c r="C111" s="101"/>
      <c r="D111" s="90"/>
      <c r="E111" s="94"/>
      <c r="F111" s="95"/>
      <c r="G111" s="96"/>
      <c r="H111" s="97"/>
      <c r="I111" s="95"/>
      <c r="J111" s="90"/>
      <c r="K111" s="90"/>
      <c r="L111" s="109"/>
      <c r="M111" s="109">
        <f t="shared" si="34"/>
        <v>0</v>
      </c>
      <c r="O111" s="79"/>
      <c r="P111" s="79"/>
      <c r="Q111" s="79"/>
      <c r="R111" s="79"/>
      <c r="S111" s="79"/>
      <c r="T111" s="79"/>
    </row>
    <row r="112" spans="1:20" s="82" customFormat="1" ht="15">
      <c r="A112" s="90">
        <f t="shared" si="7"/>
        <v>105</v>
      </c>
      <c r="B112" s="90"/>
      <c r="C112" s="101"/>
      <c r="D112" s="90"/>
      <c r="E112" s="94"/>
      <c r="F112" s="95"/>
      <c r="G112" s="96"/>
      <c r="H112" s="97"/>
      <c r="I112" s="95"/>
      <c r="J112" s="90"/>
      <c r="K112" s="90"/>
      <c r="L112" s="109"/>
      <c r="M112" s="109">
        <f t="shared" si="34"/>
        <v>0</v>
      </c>
      <c r="O112" s="79"/>
      <c r="P112" s="79"/>
      <c r="Q112" s="79"/>
      <c r="R112" s="79"/>
      <c r="S112" s="79"/>
      <c r="T112" s="79"/>
    </row>
    <row r="113" spans="1:20" s="82" customFormat="1" ht="15">
      <c r="A113" s="90">
        <v>106</v>
      </c>
      <c r="B113" s="90"/>
      <c r="C113" s="101"/>
      <c r="D113" s="90"/>
      <c r="E113" s="94"/>
      <c r="F113" s="95"/>
      <c r="G113" s="96"/>
      <c r="H113" s="97"/>
      <c r="I113" s="95"/>
      <c r="J113" s="90"/>
      <c r="K113" s="90"/>
      <c r="L113" s="109"/>
      <c r="M113" s="109">
        <f t="shared" si="34"/>
        <v>0</v>
      </c>
      <c r="O113" s="79"/>
      <c r="P113" s="79"/>
      <c r="Q113" s="79"/>
      <c r="R113" s="79"/>
      <c r="S113" s="79"/>
      <c r="T113" s="79"/>
    </row>
    <row r="114" spans="1:20" s="82" customFormat="1" ht="15">
      <c r="A114" s="90">
        <f t="shared" si="7"/>
        <v>107</v>
      </c>
      <c r="B114" s="90"/>
      <c r="C114" s="101"/>
      <c r="D114" s="90"/>
      <c r="E114" s="94"/>
      <c r="F114" s="95"/>
      <c r="G114" s="96"/>
      <c r="H114" s="97"/>
      <c r="I114" s="95"/>
      <c r="J114" s="90"/>
      <c r="K114" s="90"/>
      <c r="L114" s="109"/>
      <c r="M114" s="109">
        <f t="shared" si="34"/>
        <v>0</v>
      </c>
      <c r="O114" s="79"/>
      <c r="P114" s="79"/>
      <c r="Q114" s="79"/>
      <c r="R114" s="79"/>
      <c r="S114" s="79"/>
      <c r="T114" s="79"/>
    </row>
    <row r="115" spans="1:20" s="82" customFormat="1" ht="15">
      <c r="A115" s="90">
        <f t="shared" si="7"/>
        <v>108</v>
      </c>
      <c r="B115" s="90"/>
      <c r="C115" s="101"/>
      <c r="D115" s="90"/>
      <c r="E115" s="94"/>
      <c r="F115" s="95"/>
      <c r="G115" s="96"/>
      <c r="H115" s="97"/>
      <c r="I115" s="95"/>
      <c r="J115" s="90"/>
      <c r="K115" s="90"/>
      <c r="L115" s="109"/>
      <c r="M115" s="109">
        <f t="shared" si="34"/>
        <v>0</v>
      </c>
      <c r="O115" s="79"/>
      <c r="P115" s="79"/>
      <c r="Q115" s="79"/>
      <c r="R115" s="79"/>
      <c r="S115" s="79"/>
      <c r="T115" s="79"/>
    </row>
    <row r="116" spans="1:20" s="82" customFormat="1" ht="15">
      <c r="A116" s="90">
        <v>109</v>
      </c>
      <c r="B116" s="90"/>
      <c r="C116" s="101"/>
      <c r="D116" s="90"/>
      <c r="E116" s="94"/>
      <c r="F116" s="95"/>
      <c r="G116" s="96"/>
      <c r="H116" s="97"/>
      <c r="I116" s="96"/>
      <c r="J116" s="90"/>
      <c r="K116" s="90"/>
      <c r="L116" s="109"/>
      <c r="M116" s="109">
        <f t="shared" si="34"/>
        <v>0</v>
      </c>
      <c r="O116" s="79"/>
      <c r="P116" s="79"/>
      <c r="Q116" s="79"/>
      <c r="R116" s="79"/>
      <c r="S116" s="79"/>
      <c r="T116" s="79"/>
    </row>
    <row r="117" spans="1:20" s="82" customFormat="1" ht="15">
      <c r="A117" s="90">
        <f t="shared" si="7"/>
        <v>110</v>
      </c>
      <c r="B117" s="90"/>
      <c r="C117" s="101"/>
      <c r="D117" s="90"/>
      <c r="E117" s="94"/>
      <c r="F117" s="95"/>
      <c r="G117" s="96"/>
      <c r="H117" s="97"/>
      <c r="I117" s="96"/>
      <c r="J117" s="90"/>
      <c r="K117" s="90"/>
      <c r="L117" s="109"/>
      <c r="M117" s="109">
        <f t="shared" si="34"/>
        <v>0</v>
      </c>
      <c r="O117" s="79"/>
      <c r="P117" s="79"/>
      <c r="Q117" s="79"/>
      <c r="R117" s="79"/>
      <c r="S117" s="79"/>
      <c r="T117" s="79"/>
    </row>
    <row r="118" spans="1:20" s="82" customFormat="1" ht="15">
      <c r="A118" s="90">
        <f t="shared" si="7"/>
        <v>111</v>
      </c>
      <c r="B118" s="90"/>
      <c r="C118" s="101"/>
      <c r="D118" s="90"/>
      <c r="E118" s="94"/>
      <c r="F118" s="95"/>
      <c r="G118" s="96"/>
      <c r="H118" s="97"/>
      <c r="I118" s="96"/>
      <c r="J118" s="90"/>
      <c r="K118" s="90"/>
      <c r="L118" s="109"/>
      <c r="M118" s="109">
        <f t="shared" si="34"/>
        <v>0</v>
      </c>
      <c r="O118" s="79"/>
      <c r="P118" s="79"/>
      <c r="Q118" s="79"/>
      <c r="R118" s="79"/>
      <c r="S118" s="79"/>
      <c r="T118" s="79"/>
    </row>
    <row r="119" spans="1:20" s="82" customFormat="1" ht="15">
      <c r="A119" s="90">
        <v>90</v>
      </c>
      <c r="B119" s="90"/>
      <c r="C119" s="101"/>
      <c r="D119" s="90"/>
      <c r="E119" s="94"/>
      <c r="F119" s="95"/>
      <c r="G119" s="96"/>
      <c r="H119" s="97"/>
      <c r="I119" s="96"/>
      <c r="J119" s="90"/>
      <c r="K119" s="90"/>
      <c r="L119" s="109"/>
      <c r="M119" s="109">
        <f t="shared" si="34"/>
        <v>0</v>
      </c>
      <c r="O119" s="79"/>
      <c r="P119" s="79"/>
      <c r="Q119" s="79"/>
      <c r="R119" s="79"/>
      <c r="S119" s="79"/>
      <c r="T119" s="79"/>
    </row>
    <row r="120" spans="1:20" s="82" customFormat="1" ht="15">
      <c r="A120" s="90">
        <f t="shared" si="7"/>
        <v>113</v>
      </c>
      <c r="B120" s="90"/>
      <c r="C120" s="101"/>
      <c r="D120" s="90"/>
      <c r="E120" s="94"/>
      <c r="F120" s="95"/>
      <c r="G120" s="96"/>
      <c r="H120" s="97"/>
      <c r="I120" s="96"/>
      <c r="J120" s="90"/>
      <c r="K120" s="90"/>
      <c r="L120" s="109"/>
      <c r="M120" s="109">
        <f t="shared" si="34"/>
        <v>0</v>
      </c>
      <c r="O120" s="79"/>
      <c r="P120" s="79"/>
      <c r="Q120" s="79"/>
      <c r="R120" s="79"/>
      <c r="S120" s="79"/>
      <c r="T120" s="79"/>
    </row>
    <row r="121" spans="1:20" s="82" customFormat="1" ht="15">
      <c r="A121" s="90">
        <f t="shared" si="7"/>
        <v>114</v>
      </c>
      <c r="B121" s="90"/>
      <c r="C121" s="101"/>
      <c r="D121" s="90"/>
      <c r="E121" s="94"/>
      <c r="F121" s="95"/>
      <c r="G121" s="96"/>
      <c r="H121" s="97"/>
      <c r="I121" s="96"/>
      <c r="J121" s="90"/>
      <c r="K121" s="90"/>
      <c r="L121" s="109"/>
      <c r="M121" s="109">
        <f t="shared" si="34"/>
        <v>0</v>
      </c>
      <c r="O121" s="79"/>
      <c r="P121" s="79"/>
      <c r="Q121" s="79"/>
      <c r="R121" s="79"/>
      <c r="S121" s="79"/>
      <c r="T121" s="79"/>
    </row>
    <row r="122" spans="1:20" s="82" customFormat="1" ht="15">
      <c r="A122" s="90">
        <v>82</v>
      </c>
      <c r="B122" s="90"/>
      <c r="C122" s="101"/>
      <c r="D122" s="90"/>
      <c r="E122" s="94"/>
      <c r="F122" s="95"/>
      <c r="G122" s="96"/>
      <c r="H122" s="97"/>
      <c r="I122" s="96"/>
      <c r="J122" s="90"/>
      <c r="K122" s="90"/>
      <c r="L122" s="109"/>
      <c r="M122" s="109">
        <f t="shared" si="34"/>
        <v>0</v>
      </c>
      <c r="O122" s="79"/>
      <c r="P122" s="79"/>
      <c r="Q122" s="79"/>
      <c r="R122" s="79"/>
      <c r="S122" s="79"/>
      <c r="T122" s="79"/>
    </row>
    <row r="123" spans="1:20" s="82" customFormat="1" ht="15">
      <c r="A123" s="90">
        <f t="shared" si="7"/>
        <v>116</v>
      </c>
      <c r="B123" s="90"/>
      <c r="C123" s="101"/>
      <c r="D123" s="90"/>
      <c r="E123" s="94"/>
      <c r="F123" s="95"/>
      <c r="G123" s="96"/>
      <c r="H123" s="97"/>
      <c r="I123" s="96"/>
      <c r="J123" s="90"/>
      <c r="K123" s="90"/>
      <c r="L123" s="109"/>
      <c r="M123" s="109">
        <f t="shared" si="34"/>
        <v>0</v>
      </c>
      <c r="O123" s="79"/>
      <c r="P123" s="79"/>
      <c r="Q123" s="79"/>
      <c r="R123" s="79"/>
      <c r="S123" s="79"/>
      <c r="T123" s="79"/>
    </row>
    <row r="124" spans="1:20" s="82" customFormat="1" ht="15">
      <c r="A124" s="90">
        <f t="shared" si="7"/>
        <v>117</v>
      </c>
      <c r="B124" s="90"/>
      <c r="C124" s="101"/>
      <c r="D124" s="90"/>
      <c r="E124" s="94"/>
      <c r="F124" s="95"/>
      <c r="G124" s="96"/>
      <c r="H124" s="97"/>
      <c r="I124" s="96"/>
      <c r="J124" s="90"/>
      <c r="K124" s="90"/>
      <c r="L124" s="109"/>
      <c r="M124" s="109">
        <f t="shared" si="34"/>
        <v>0</v>
      </c>
      <c r="O124" s="79"/>
      <c r="P124" s="79"/>
      <c r="Q124" s="79"/>
      <c r="R124" s="79"/>
      <c r="S124" s="79"/>
      <c r="T124" s="79"/>
    </row>
    <row r="125" spans="1:20" s="82" customFormat="1" ht="15">
      <c r="A125" s="90">
        <v>85</v>
      </c>
      <c r="B125" s="90"/>
      <c r="C125" s="101"/>
      <c r="D125" s="90"/>
      <c r="E125" s="94"/>
      <c r="F125" s="95"/>
      <c r="G125" s="96"/>
      <c r="H125" s="97"/>
      <c r="I125" s="96"/>
      <c r="J125" s="90"/>
      <c r="K125" s="90"/>
      <c r="L125" s="109"/>
      <c r="M125" s="109">
        <f t="shared" si="34"/>
        <v>0</v>
      </c>
      <c r="O125" s="79"/>
      <c r="P125" s="79"/>
      <c r="Q125" s="79"/>
      <c r="R125" s="79"/>
      <c r="S125" s="79"/>
      <c r="T125" s="79"/>
    </row>
    <row r="126" spans="1:20" s="82" customFormat="1" ht="15">
      <c r="A126" s="90">
        <f t="shared" si="7"/>
        <v>119</v>
      </c>
      <c r="B126" s="90"/>
      <c r="C126" s="101"/>
      <c r="D126" s="90"/>
      <c r="E126" s="94"/>
      <c r="F126" s="95"/>
      <c r="G126" s="96"/>
      <c r="H126" s="97"/>
      <c r="I126" s="96"/>
      <c r="J126" s="90"/>
      <c r="K126" s="90"/>
      <c r="L126" s="109"/>
      <c r="M126" s="109">
        <f t="shared" si="34"/>
        <v>0</v>
      </c>
      <c r="O126" s="79"/>
      <c r="P126" s="79"/>
      <c r="Q126" s="79"/>
      <c r="R126" s="79"/>
      <c r="S126" s="79"/>
      <c r="T126" s="79"/>
    </row>
    <row r="127" spans="1:20" s="82" customFormat="1" ht="15">
      <c r="A127" s="90">
        <f t="shared" si="7"/>
        <v>120</v>
      </c>
      <c r="B127" s="90"/>
      <c r="C127" s="101"/>
      <c r="D127" s="90"/>
      <c r="E127" s="94"/>
      <c r="F127" s="95"/>
      <c r="G127" s="96"/>
      <c r="H127" s="97"/>
      <c r="I127" s="96"/>
      <c r="J127" s="90"/>
      <c r="K127" s="90"/>
      <c r="L127" s="109"/>
      <c r="M127" s="109">
        <f t="shared" si="34"/>
        <v>0</v>
      </c>
      <c r="O127" s="79"/>
      <c r="P127" s="79"/>
      <c r="Q127" s="79"/>
      <c r="R127" s="79"/>
      <c r="S127" s="79"/>
      <c r="T127" s="79"/>
    </row>
    <row r="128" spans="1:20" s="82" customFormat="1" ht="15">
      <c r="A128" s="90">
        <v>88</v>
      </c>
      <c r="B128" s="90"/>
      <c r="C128" s="101"/>
      <c r="D128" s="90"/>
      <c r="E128" s="94"/>
      <c r="F128" s="95"/>
      <c r="G128" s="96"/>
      <c r="H128" s="97"/>
      <c r="I128" s="96"/>
      <c r="J128" s="90"/>
      <c r="K128" s="90"/>
      <c r="L128" s="109"/>
      <c r="M128" s="109">
        <f t="shared" si="34"/>
        <v>0</v>
      </c>
      <c r="O128" s="79"/>
      <c r="P128" s="79"/>
      <c r="Q128" s="79"/>
      <c r="R128" s="79"/>
      <c r="S128" s="79"/>
      <c r="T128" s="79"/>
    </row>
    <row r="129" spans="1:20" s="82" customFormat="1" ht="15">
      <c r="A129" s="90">
        <f t="shared" si="7"/>
        <v>122</v>
      </c>
      <c r="B129" s="90"/>
      <c r="C129" s="101"/>
      <c r="D129" s="90"/>
      <c r="E129" s="94"/>
      <c r="F129" s="95"/>
      <c r="G129" s="96"/>
      <c r="H129" s="97"/>
      <c r="I129" s="96"/>
      <c r="J129" s="90"/>
      <c r="K129" s="90"/>
      <c r="L129" s="109"/>
      <c r="M129" s="109">
        <f t="shared" si="34"/>
        <v>0</v>
      </c>
      <c r="O129" s="79"/>
      <c r="P129" s="79"/>
      <c r="Q129" s="79"/>
      <c r="R129" s="79"/>
      <c r="S129" s="79"/>
      <c r="T129" s="79"/>
    </row>
    <row r="130" spans="1:20" s="82" customFormat="1" ht="15">
      <c r="A130" s="90">
        <f t="shared" si="7"/>
        <v>123</v>
      </c>
      <c r="B130" s="90"/>
      <c r="C130" s="101"/>
      <c r="D130" s="90"/>
      <c r="E130" s="94"/>
      <c r="F130" s="95"/>
      <c r="G130" s="96"/>
      <c r="H130" s="97"/>
      <c r="I130" s="96"/>
      <c r="J130" s="90"/>
      <c r="K130" s="90"/>
      <c r="L130" s="109"/>
      <c r="M130" s="109">
        <f t="shared" si="34"/>
        <v>0</v>
      </c>
      <c r="O130" s="79"/>
      <c r="P130" s="79"/>
      <c r="Q130" s="79"/>
      <c r="R130" s="79"/>
      <c r="S130" s="79"/>
      <c r="T130" s="79"/>
    </row>
    <row r="131" spans="1:20" s="82" customFormat="1" ht="15">
      <c r="A131" s="90">
        <v>91</v>
      </c>
      <c r="B131" s="90"/>
      <c r="C131" s="101"/>
      <c r="D131" s="90"/>
      <c r="E131" s="94"/>
      <c r="F131" s="95"/>
      <c r="G131" s="96"/>
      <c r="H131" s="97"/>
      <c r="I131" s="96"/>
      <c r="J131" s="90"/>
      <c r="K131" s="90"/>
      <c r="L131" s="109"/>
      <c r="M131" s="109">
        <f t="shared" si="34"/>
        <v>0</v>
      </c>
      <c r="O131" s="79"/>
      <c r="P131" s="79"/>
      <c r="Q131" s="79"/>
      <c r="R131" s="79"/>
      <c r="S131" s="79"/>
      <c r="T131" s="79"/>
    </row>
    <row r="132" spans="1:20" s="82" customFormat="1" ht="15">
      <c r="A132" s="90">
        <f t="shared" si="7"/>
        <v>125</v>
      </c>
      <c r="B132" s="90"/>
      <c r="C132" s="101"/>
      <c r="D132" s="90"/>
      <c r="E132" s="94"/>
      <c r="F132" s="95"/>
      <c r="G132" s="96"/>
      <c r="H132" s="97"/>
      <c r="I132" s="96"/>
      <c r="J132" s="90"/>
      <c r="K132" s="90"/>
      <c r="L132" s="109"/>
      <c r="M132" s="109">
        <f t="shared" si="34"/>
        <v>0</v>
      </c>
      <c r="O132" s="79"/>
      <c r="P132" s="79"/>
      <c r="Q132" s="79"/>
      <c r="R132" s="79"/>
      <c r="S132" s="79"/>
      <c r="T132" s="79"/>
    </row>
    <row r="133" spans="1:20" s="82" customFormat="1" ht="15">
      <c r="A133" s="90">
        <f t="shared" si="7"/>
        <v>126</v>
      </c>
      <c r="B133" s="90"/>
      <c r="C133" s="101"/>
      <c r="D133" s="90"/>
      <c r="E133" s="94"/>
      <c r="F133" s="95"/>
      <c r="G133" s="96"/>
      <c r="H133" s="97"/>
      <c r="I133" s="96"/>
      <c r="J133" s="90"/>
      <c r="K133" s="90"/>
      <c r="L133" s="109"/>
      <c r="M133" s="109">
        <f t="shared" si="34"/>
        <v>0</v>
      </c>
      <c r="O133" s="79"/>
      <c r="P133" s="79"/>
      <c r="Q133" s="79"/>
      <c r="R133" s="79"/>
      <c r="S133" s="79"/>
      <c r="T133" s="79"/>
    </row>
    <row r="134" spans="1:20" s="82" customFormat="1" ht="15">
      <c r="A134" s="90">
        <v>83</v>
      </c>
      <c r="B134" s="90"/>
      <c r="C134" s="101"/>
      <c r="D134" s="90"/>
      <c r="E134" s="94"/>
      <c r="F134" s="95"/>
      <c r="G134" s="96"/>
      <c r="H134" s="97"/>
      <c r="I134" s="96"/>
      <c r="J134" s="90"/>
      <c r="K134" s="90"/>
      <c r="L134" s="109"/>
      <c r="M134" s="109">
        <f t="shared" si="34"/>
        <v>0</v>
      </c>
      <c r="O134" s="79"/>
      <c r="P134" s="79"/>
      <c r="Q134" s="79"/>
      <c r="R134" s="79"/>
      <c r="S134" s="79"/>
      <c r="T134" s="79"/>
    </row>
    <row r="135" spans="1:20" s="82" customFormat="1" ht="15">
      <c r="A135" s="90">
        <f t="shared" si="7"/>
        <v>128</v>
      </c>
      <c r="B135" s="90"/>
      <c r="C135" s="101"/>
      <c r="D135" s="90"/>
      <c r="E135" s="94"/>
      <c r="F135" s="95"/>
      <c r="G135" s="96"/>
      <c r="H135" s="97"/>
      <c r="I135" s="96"/>
      <c r="J135" s="90"/>
      <c r="K135" s="90"/>
      <c r="L135" s="109"/>
      <c r="M135" s="109">
        <f t="shared" si="34"/>
        <v>0</v>
      </c>
      <c r="O135" s="79"/>
      <c r="P135" s="79"/>
      <c r="Q135" s="79"/>
      <c r="R135" s="79"/>
      <c r="S135" s="79"/>
      <c r="T135" s="79"/>
    </row>
    <row r="136" spans="1:20" s="82" customFormat="1" ht="15">
      <c r="A136" s="90">
        <f t="shared" si="7"/>
        <v>129</v>
      </c>
      <c r="B136" s="90"/>
      <c r="C136" s="101"/>
      <c r="D136" s="90"/>
      <c r="E136" s="94"/>
      <c r="F136" s="95"/>
      <c r="G136" s="96"/>
      <c r="H136" s="97"/>
      <c r="I136" s="96"/>
      <c r="J136" s="90"/>
      <c r="K136" s="90"/>
      <c r="L136" s="109"/>
      <c r="M136" s="109">
        <f t="shared" si="34"/>
        <v>0</v>
      </c>
      <c r="O136" s="79"/>
      <c r="P136" s="79"/>
      <c r="Q136" s="79"/>
      <c r="R136" s="79"/>
      <c r="S136" s="79"/>
      <c r="T136" s="79"/>
    </row>
    <row r="137" spans="1:20" s="82" customFormat="1" ht="15">
      <c r="A137" s="90">
        <v>86</v>
      </c>
      <c r="B137" s="90"/>
      <c r="C137" s="101"/>
      <c r="D137" s="90"/>
      <c r="E137" s="94"/>
      <c r="F137" s="95"/>
      <c r="G137" s="96"/>
      <c r="H137" s="97"/>
      <c r="I137" s="96"/>
      <c r="J137" s="90"/>
      <c r="K137" s="90"/>
      <c r="L137" s="109"/>
      <c r="M137" s="109">
        <f t="shared" si="34"/>
        <v>0</v>
      </c>
      <c r="O137" s="79"/>
      <c r="P137" s="79"/>
      <c r="Q137" s="79"/>
      <c r="R137" s="79"/>
      <c r="S137" s="79"/>
      <c r="T137" s="79"/>
    </row>
    <row r="138" spans="1:20" s="82" customFormat="1" ht="15">
      <c r="A138" s="90">
        <f t="shared" si="7"/>
        <v>131</v>
      </c>
      <c r="B138" s="90"/>
      <c r="C138" s="101"/>
      <c r="D138" s="90"/>
      <c r="E138" s="94"/>
      <c r="F138" s="95"/>
      <c r="G138" s="96"/>
      <c r="H138" s="97"/>
      <c r="I138" s="96"/>
      <c r="J138" s="90"/>
      <c r="K138" s="90"/>
      <c r="L138" s="109"/>
      <c r="M138" s="109">
        <f t="shared" si="34"/>
        <v>0</v>
      </c>
      <c r="O138" s="79"/>
      <c r="P138" s="79"/>
      <c r="Q138" s="79"/>
      <c r="R138" s="79"/>
      <c r="S138" s="79"/>
      <c r="T138" s="79"/>
    </row>
    <row r="139" spans="1:20" s="82" customFormat="1" ht="15">
      <c r="A139" s="90">
        <f t="shared" si="7"/>
        <v>132</v>
      </c>
      <c r="B139" s="90"/>
      <c r="C139" s="101"/>
      <c r="D139" s="90"/>
      <c r="E139" s="94"/>
      <c r="F139" s="95"/>
      <c r="G139" s="96"/>
      <c r="H139" s="97"/>
      <c r="I139" s="96"/>
      <c r="J139" s="90"/>
      <c r="K139" s="90"/>
      <c r="L139" s="109"/>
      <c r="M139" s="109">
        <f t="shared" si="34"/>
        <v>0</v>
      </c>
      <c r="O139" s="79"/>
      <c r="P139" s="79"/>
      <c r="Q139" s="79"/>
      <c r="R139" s="79"/>
      <c r="S139" s="79"/>
      <c r="T139" s="79"/>
    </row>
    <row r="140" spans="1:20" s="82" customFormat="1" ht="15">
      <c r="A140" s="90">
        <v>89</v>
      </c>
      <c r="B140" s="90"/>
      <c r="C140" s="101"/>
      <c r="D140" s="90"/>
      <c r="E140" s="94"/>
      <c r="F140" s="95"/>
      <c r="G140" s="96"/>
      <c r="H140" s="97"/>
      <c r="I140" s="96"/>
      <c r="J140" s="90"/>
      <c r="K140" s="90"/>
      <c r="L140" s="109"/>
      <c r="M140" s="109">
        <f t="shared" si="34"/>
        <v>0</v>
      </c>
      <c r="O140" s="79"/>
      <c r="P140" s="79"/>
      <c r="Q140" s="79"/>
      <c r="R140" s="79"/>
      <c r="S140" s="79"/>
      <c r="T140" s="79"/>
    </row>
    <row r="141" spans="1:20" s="82" customFormat="1" ht="15">
      <c r="A141" s="90">
        <f t="shared" si="7"/>
        <v>134</v>
      </c>
      <c r="B141" s="90"/>
      <c r="C141" s="101"/>
      <c r="D141" s="90"/>
      <c r="E141" s="94"/>
      <c r="F141" s="95"/>
      <c r="G141" s="96"/>
      <c r="H141" s="97"/>
      <c r="I141" s="96"/>
      <c r="J141" s="90"/>
      <c r="K141" s="90"/>
      <c r="L141" s="109"/>
      <c r="M141" s="109">
        <f t="shared" si="34"/>
        <v>0</v>
      </c>
      <c r="O141" s="79"/>
      <c r="P141" s="79"/>
      <c r="Q141" s="79"/>
      <c r="R141" s="79"/>
      <c r="S141" s="79"/>
      <c r="T141" s="79"/>
    </row>
    <row r="142" spans="1:20" s="82" customFormat="1" ht="15">
      <c r="A142" s="90">
        <f t="shared" si="7"/>
        <v>135</v>
      </c>
      <c r="B142" s="90"/>
      <c r="C142" s="101"/>
      <c r="D142" s="90"/>
      <c r="E142" s="94"/>
      <c r="F142" s="95"/>
      <c r="G142" s="96"/>
      <c r="H142" s="97"/>
      <c r="I142" s="96"/>
      <c r="J142" s="90"/>
      <c r="K142" s="90"/>
      <c r="L142" s="109"/>
      <c r="M142" s="109">
        <f t="shared" si="34"/>
        <v>0</v>
      </c>
      <c r="O142" s="79"/>
      <c r="P142" s="79"/>
      <c r="Q142" s="79"/>
      <c r="R142" s="79"/>
      <c r="S142" s="79"/>
      <c r="T142" s="79"/>
    </row>
    <row r="143" spans="1:20">
      <c r="A143" s="90">
        <v>92</v>
      </c>
      <c r="B143" s="90"/>
      <c r="C143" s="115"/>
      <c r="D143" s="90"/>
      <c r="E143" s="94"/>
      <c r="F143" s="116"/>
      <c r="G143" s="116"/>
      <c r="H143" s="116"/>
      <c r="I143" s="116"/>
      <c r="J143" s="116"/>
      <c r="K143" s="116"/>
      <c r="L143" s="116"/>
      <c r="M143" s="109">
        <f t="shared" si="34"/>
        <v>0</v>
      </c>
      <c r="N143" s="78"/>
      <c r="O143" s="86"/>
      <c r="P143" s="86"/>
      <c r="Q143" s="117">
        <f>SUM(Q33:Q79)</f>
        <v>397674336</v>
      </c>
      <c r="R143" s="86"/>
      <c r="S143" s="86"/>
      <c r="T143" s="117">
        <f>SUM(T33:T79)</f>
        <v>2759802295.1199999</v>
      </c>
    </row>
    <row r="144" spans="1:20" ht="48.75" customHeight="1">
      <c r="B144" s="158" t="s">
        <v>70</v>
      </c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Q144" s="79"/>
      <c r="R144" s="79"/>
      <c r="S144" s="79"/>
      <c r="T144" s="79"/>
    </row>
  </sheetData>
  <autoFilter ref="A5:T144" xr:uid="{00000000-0009-0000-0000-000004000000}">
    <filterColumn colId="8" showButton="0"/>
  </autoFilter>
  <mergeCells count="15">
    <mergeCell ref="J1:M1"/>
    <mergeCell ref="B144:M144"/>
    <mergeCell ref="E5:E6"/>
    <mergeCell ref="M5:M6"/>
    <mergeCell ref="J5:J6"/>
    <mergeCell ref="K5:K6"/>
    <mergeCell ref="A5:A6"/>
    <mergeCell ref="B5:B6"/>
    <mergeCell ref="C5:C6"/>
    <mergeCell ref="D5:D6"/>
    <mergeCell ref="L2:M2"/>
    <mergeCell ref="A3:M3"/>
    <mergeCell ref="L5:L6"/>
    <mergeCell ref="H5:I5"/>
    <mergeCell ref="F5:G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>
      <c r="F1" s="126" t="s">
        <v>77</v>
      </c>
      <c r="G1" s="126"/>
      <c r="H1" s="126"/>
    </row>
    <row r="2" spans="1:13">
      <c r="H2" s="52"/>
    </row>
    <row r="3" spans="1:13" ht="81.75" customHeight="1">
      <c r="A3" s="134" t="s">
        <v>116</v>
      </c>
      <c r="B3" s="134"/>
      <c r="C3" s="134"/>
      <c r="D3" s="134"/>
      <c r="E3" s="134"/>
      <c r="F3" s="134"/>
      <c r="G3" s="134"/>
      <c r="H3" s="134"/>
      <c r="I3" s="22"/>
      <c r="J3" s="22"/>
      <c r="K3" s="22"/>
      <c r="L3" s="22"/>
    </row>
    <row r="4" spans="1:13">
      <c r="H4" s="24"/>
    </row>
    <row r="5" spans="1:13" ht="45" customHeight="1">
      <c r="A5" s="159" t="s">
        <v>13</v>
      </c>
      <c r="B5" s="159" t="s">
        <v>14</v>
      </c>
      <c r="C5" s="159" t="s">
        <v>52</v>
      </c>
      <c r="D5" s="159" t="s">
        <v>43</v>
      </c>
      <c r="E5" s="159" t="s">
        <v>11</v>
      </c>
      <c r="F5" s="133" t="s">
        <v>53</v>
      </c>
      <c r="G5" s="133"/>
      <c r="H5" s="159" t="s">
        <v>65</v>
      </c>
      <c r="M5" s="25"/>
    </row>
    <row r="6" spans="1:13" ht="126.75" customHeight="1">
      <c r="A6" s="160"/>
      <c r="B6" s="160"/>
      <c r="C6" s="160"/>
      <c r="D6" s="160"/>
      <c r="E6" s="160"/>
      <c r="F6" s="63" t="s">
        <v>59</v>
      </c>
      <c r="G6" s="63" t="s">
        <v>62</v>
      </c>
      <c r="H6" s="160"/>
    </row>
    <row r="7" spans="1:13" ht="37.5" customHeight="1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>
      <c r="B12" s="127" t="s">
        <v>70</v>
      </c>
      <c r="C12" s="127"/>
      <c r="D12" s="127"/>
      <c r="E12" s="127"/>
      <c r="F12" s="127"/>
      <c r="G12" s="127"/>
      <c r="H12" s="127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>
      <c r="H1" s="118" t="s">
        <v>78</v>
      </c>
      <c r="I1" s="119"/>
      <c r="J1" s="119"/>
      <c r="K1" s="119"/>
    </row>
    <row r="2" spans="1:11" ht="70.150000000000006" customHeight="1">
      <c r="A2" s="161" t="s">
        <v>117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5.75">
      <c r="A3" s="166" t="s">
        <v>92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1:11">
      <c r="K4" s="29"/>
    </row>
    <row r="5" spans="1:11" s="36" customFormat="1" ht="33" customHeight="1">
      <c r="A5" s="162" t="s">
        <v>13</v>
      </c>
      <c r="B5" s="162" t="s">
        <v>27</v>
      </c>
      <c r="C5" s="162" t="s">
        <v>25</v>
      </c>
      <c r="D5" s="162" t="s">
        <v>22</v>
      </c>
      <c r="E5" s="162" t="s">
        <v>23</v>
      </c>
      <c r="F5" s="164" t="s">
        <v>26</v>
      </c>
      <c r="G5" s="165"/>
      <c r="H5" s="162" t="s">
        <v>71</v>
      </c>
      <c r="I5" s="162" t="s">
        <v>68</v>
      </c>
      <c r="J5" s="162" t="s">
        <v>72</v>
      </c>
      <c r="K5" s="162" t="s">
        <v>28</v>
      </c>
    </row>
    <row r="6" spans="1:11" s="36" customFormat="1" ht="105.75" customHeight="1">
      <c r="A6" s="163"/>
      <c r="B6" s="163"/>
      <c r="C6" s="163"/>
      <c r="D6" s="163"/>
      <c r="E6" s="163"/>
      <c r="F6" s="34" t="s">
        <v>67</v>
      </c>
      <c r="G6" s="34" t="s">
        <v>66</v>
      </c>
      <c r="H6" s="163"/>
      <c r="I6" s="163"/>
      <c r="J6" s="163"/>
      <c r="K6" s="163"/>
    </row>
    <row r="7" spans="1:11" ht="19.5" customHeight="1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1ED1-8C5B-46B1-BEF3-946D1076DCDA}">
  <dimension ref="A1:D378"/>
  <sheetViews>
    <sheetView topLeftCell="A31" workbookViewId="0">
      <selection sqref="A1:XFD1048576"/>
    </sheetView>
  </sheetViews>
  <sheetFormatPr defaultRowHeight="15.75"/>
  <cols>
    <col min="1" max="1" width="88.140625" style="167" customWidth="1"/>
    <col min="2" max="2" width="11" style="168" customWidth="1"/>
    <col min="3" max="3" width="24.7109375" style="167" customWidth="1"/>
    <col min="4" max="4" width="25.140625" style="167" customWidth="1"/>
  </cols>
  <sheetData>
    <row r="1" spans="1:4" ht="54.75" customHeight="1">
      <c r="C1" s="169" t="s">
        <v>345</v>
      </c>
      <c r="D1" s="169"/>
    </row>
    <row r="2" spans="1:4">
      <c r="C2" s="170" t="s">
        <v>346</v>
      </c>
      <c r="D2" s="170"/>
    </row>
    <row r="3" spans="1:4">
      <c r="D3" s="171" t="s">
        <v>347</v>
      </c>
    </row>
    <row r="5" spans="1:4">
      <c r="A5" s="172" t="s">
        <v>348</v>
      </c>
      <c r="B5" s="172"/>
      <c r="C5" s="172"/>
      <c r="D5" s="172"/>
    </row>
    <row r="6" spans="1:4">
      <c r="A6" s="172" t="s">
        <v>349</v>
      </c>
      <c r="B6" s="172"/>
      <c r="C6" s="172"/>
      <c r="D6" s="172"/>
    </row>
    <row r="7" spans="1:4">
      <c r="A7" s="173"/>
      <c r="B7" s="173"/>
      <c r="C7" s="173"/>
      <c r="D7" s="173"/>
    </row>
    <row r="8" spans="1:4">
      <c r="A8" s="174" t="s">
        <v>350</v>
      </c>
      <c r="B8" s="172" t="s">
        <v>351</v>
      </c>
      <c r="C8" s="172"/>
      <c r="D8" s="172"/>
    </row>
    <row r="9" spans="1:4">
      <c r="A9" s="174" t="s">
        <v>352</v>
      </c>
      <c r="B9" s="172" t="s">
        <v>353</v>
      </c>
      <c r="C9" s="172"/>
      <c r="D9" s="172"/>
    </row>
    <row r="10" spans="1:4">
      <c r="A10" s="174" t="s">
        <v>354</v>
      </c>
      <c r="B10" s="175" t="s">
        <v>355</v>
      </c>
      <c r="C10" s="175"/>
      <c r="D10" s="175"/>
    </row>
    <row r="11" spans="1:4">
      <c r="A11" s="174" t="s">
        <v>356</v>
      </c>
      <c r="B11" s="175" t="s">
        <v>357</v>
      </c>
      <c r="C11" s="175"/>
      <c r="D11" s="175"/>
    </row>
    <row r="12" spans="1:4">
      <c r="A12" s="174" t="s">
        <v>358</v>
      </c>
      <c r="B12" s="175" t="s">
        <v>357</v>
      </c>
      <c r="C12" s="175"/>
      <c r="D12" s="175"/>
    </row>
    <row r="13" spans="1:4">
      <c r="A13" s="174"/>
      <c r="B13" s="174"/>
      <c r="C13" s="174"/>
      <c r="D13" s="174"/>
    </row>
    <row r="14" spans="1:4" ht="31.5">
      <c r="A14" s="176" t="s">
        <v>359</v>
      </c>
      <c r="B14" s="176" t="s">
        <v>360</v>
      </c>
      <c r="C14" s="176" t="s">
        <v>361</v>
      </c>
      <c r="D14" s="176" t="s">
        <v>362</v>
      </c>
    </row>
    <row r="15" spans="1:4">
      <c r="A15" s="176" t="s">
        <v>359</v>
      </c>
      <c r="B15" s="177" t="s">
        <v>363</v>
      </c>
      <c r="C15" s="178">
        <v>0</v>
      </c>
      <c r="D15" s="178">
        <v>0</v>
      </c>
    </row>
    <row r="16" spans="1:4">
      <c r="A16" s="176" t="s">
        <v>364</v>
      </c>
      <c r="B16" s="177" t="s">
        <v>363</v>
      </c>
      <c r="C16" s="178">
        <v>0</v>
      </c>
      <c r="D16" s="178">
        <v>0</v>
      </c>
    </row>
    <row r="17" spans="1:4">
      <c r="A17" s="176" t="s">
        <v>365</v>
      </c>
      <c r="B17" s="177" t="s">
        <v>363</v>
      </c>
      <c r="C17" s="178">
        <v>0</v>
      </c>
      <c r="D17" s="178">
        <v>0</v>
      </c>
    </row>
    <row r="18" spans="1:4">
      <c r="A18" s="179" t="s">
        <v>366</v>
      </c>
      <c r="B18" s="180" t="s">
        <v>367</v>
      </c>
      <c r="C18" s="181">
        <v>38965.4</v>
      </c>
      <c r="D18" s="181">
        <v>38444.6</v>
      </c>
    </row>
    <row r="19" spans="1:4">
      <c r="A19" s="179" t="s">
        <v>368</v>
      </c>
      <c r="B19" s="180" t="s">
        <v>369</v>
      </c>
      <c r="C19" s="179">
        <v>38965.199999999997</v>
      </c>
      <c r="D19" s="179">
        <v>38444.6</v>
      </c>
    </row>
    <row r="20" spans="1:4" ht="31.5">
      <c r="A20" s="179" t="s">
        <v>370</v>
      </c>
      <c r="B20" s="180" t="s">
        <v>371</v>
      </c>
      <c r="C20" s="179">
        <v>0</v>
      </c>
      <c r="D20" s="179">
        <v>0</v>
      </c>
    </row>
    <row r="21" spans="1:4" ht="31.5">
      <c r="A21" s="179" t="s">
        <v>372</v>
      </c>
      <c r="B21" s="180" t="s">
        <v>373</v>
      </c>
      <c r="C21" s="179">
        <v>0.1</v>
      </c>
      <c r="D21" s="179">
        <v>0</v>
      </c>
    </row>
    <row r="22" spans="1:4" ht="47.25">
      <c r="A22" s="179" t="s">
        <v>374</v>
      </c>
      <c r="B22" s="180" t="s">
        <v>375</v>
      </c>
      <c r="C22" s="179">
        <v>0</v>
      </c>
      <c r="D22" s="179">
        <v>0</v>
      </c>
    </row>
    <row r="23" spans="1:4" ht="31.5">
      <c r="A23" s="179" t="s">
        <v>376</v>
      </c>
      <c r="B23" s="180" t="s">
        <v>377</v>
      </c>
      <c r="C23" s="179">
        <v>0</v>
      </c>
      <c r="D23" s="179">
        <v>0</v>
      </c>
    </row>
    <row r="24" spans="1:4" ht="31.5">
      <c r="A24" s="179" t="s">
        <v>378</v>
      </c>
      <c r="B24" s="180" t="s">
        <v>379</v>
      </c>
      <c r="C24" s="179">
        <v>0</v>
      </c>
      <c r="D24" s="179">
        <v>0</v>
      </c>
    </row>
    <row r="25" spans="1:4" ht="31.5">
      <c r="A25" s="179" t="s">
        <v>380</v>
      </c>
      <c r="B25" s="180" t="s">
        <v>381</v>
      </c>
      <c r="C25" s="179">
        <v>0</v>
      </c>
      <c r="D25" s="179">
        <v>0</v>
      </c>
    </row>
    <row r="26" spans="1:4" ht="31.5">
      <c r="A26" s="179" t="s">
        <v>382</v>
      </c>
      <c r="B26" s="180" t="s">
        <v>383</v>
      </c>
      <c r="C26" s="179">
        <v>0</v>
      </c>
      <c r="D26" s="179">
        <v>0</v>
      </c>
    </row>
    <row r="27" spans="1:4">
      <c r="A27" s="179" t="s">
        <v>384</v>
      </c>
      <c r="B27" s="180" t="s">
        <v>385</v>
      </c>
      <c r="C27" s="179">
        <v>0</v>
      </c>
      <c r="D27" s="179">
        <v>0</v>
      </c>
    </row>
    <row r="28" spans="1:4" ht="31.5">
      <c r="A28" s="179" t="s">
        <v>386</v>
      </c>
      <c r="B28" s="180" t="s">
        <v>387</v>
      </c>
      <c r="C28" s="179">
        <v>0</v>
      </c>
      <c r="D28" s="179">
        <v>0</v>
      </c>
    </row>
    <row r="29" spans="1:4">
      <c r="A29" s="179" t="s">
        <v>388</v>
      </c>
      <c r="B29" s="180" t="s">
        <v>389</v>
      </c>
      <c r="C29" s="179">
        <v>0</v>
      </c>
      <c r="D29" s="179">
        <v>0</v>
      </c>
    </row>
    <row r="30" spans="1:4">
      <c r="A30" s="179" t="s">
        <v>390</v>
      </c>
      <c r="B30" s="180" t="s">
        <v>391</v>
      </c>
      <c r="C30" s="179">
        <v>0</v>
      </c>
      <c r="D30" s="179">
        <v>0</v>
      </c>
    </row>
    <row r="31" spans="1:4" ht="31.5">
      <c r="A31" s="179" t="s">
        <v>392</v>
      </c>
      <c r="B31" s="180" t="s">
        <v>393</v>
      </c>
      <c r="C31" s="179">
        <v>0</v>
      </c>
      <c r="D31" s="179">
        <v>0</v>
      </c>
    </row>
    <row r="32" spans="1:4">
      <c r="A32" s="179" t="s">
        <v>394</v>
      </c>
      <c r="B32" s="180" t="s">
        <v>395</v>
      </c>
      <c r="C32" s="179">
        <v>0</v>
      </c>
      <c r="D32" s="179">
        <v>0</v>
      </c>
    </row>
    <row r="33" spans="1:4" ht="31.5">
      <c r="A33" s="179" t="s">
        <v>396</v>
      </c>
      <c r="B33" s="180" t="s">
        <v>397</v>
      </c>
      <c r="C33" s="179">
        <v>0</v>
      </c>
      <c r="D33" s="179">
        <v>0</v>
      </c>
    </row>
    <row r="34" spans="1:4">
      <c r="A34" s="179" t="s">
        <v>398</v>
      </c>
      <c r="B34" s="180" t="s">
        <v>399</v>
      </c>
      <c r="C34" s="179">
        <v>0</v>
      </c>
      <c r="D34" s="179">
        <v>0</v>
      </c>
    </row>
    <row r="35" spans="1:4">
      <c r="A35" s="179" t="s">
        <v>400</v>
      </c>
      <c r="B35" s="180" t="s">
        <v>401</v>
      </c>
      <c r="C35" s="179">
        <v>0</v>
      </c>
      <c r="D35" s="179">
        <v>0</v>
      </c>
    </row>
    <row r="36" spans="1:4" ht="31.5">
      <c r="A36" s="179" t="s">
        <v>402</v>
      </c>
      <c r="B36" s="180" t="s">
        <v>403</v>
      </c>
      <c r="C36" s="179">
        <v>0</v>
      </c>
      <c r="D36" s="179">
        <v>0</v>
      </c>
    </row>
    <row r="37" spans="1:4">
      <c r="A37" s="179" t="s">
        <v>404</v>
      </c>
      <c r="B37" s="180" t="s">
        <v>405</v>
      </c>
      <c r="C37" s="179">
        <v>0</v>
      </c>
      <c r="D37" s="179">
        <v>0</v>
      </c>
    </row>
    <row r="38" spans="1:4">
      <c r="A38" s="179" t="s">
        <v>406</v>
      </c>
      <c r="B38" s="180" t="s">
        <v>407</v>
      </c>
      <c r="C38" s="179">
        <v>0</v>
      </c>
      <c r="D38" s="179">
        <v>0</v>
      </c>
    </row>
    <row r="39" spans="1:4">
      <c r="A39" s="179" t="s">
        <v>408</v>
      </c>
      <c r="B39" s="180" t="s">
        <v>409</v>
      </c>
      <c r="C39" s="179">
        <v>0</v>
      </c>
      <c r="D39" s="179">
        <v>0</v>
      </c>
    </row>
    <row r="40" spans="1:4">
      <c r="A40" s="179" t="s">
        <v>410</v>
      </c>
      <c r="B40" s="180" t="s">
        <v>411</v>
      </c>
      <c r="C40" s="181">
        <f>+C41</f>
        <v>0</v>
      </c>
      <c r="D40" s="181">
        <f>+D41</f>
        <v>0</v>
      </c>
    </row>
    <row r="41" spans="1:4">
      <c r="A41" s="179" t="s">
        <v>412</v>
      </c>
      <c r="B41" s="180" t="s">
        <v>413</v>
      </c>
      <c r="C41" s="179">
        <v>0</v>
      </c>
      <c r="D41" s="179">
        <v>0</v>
      </c>
    </row>
    <row r="42" spans="1:4">
      <c r="A42" s="179" t="s">
        <v>414</v>
      </c>
      <c r="B42" s="180" t="s">
        <v>415</v>
      </c>
      <c r="C42" s="179">
        <v>0</v>
      </c>
      <c r="D42" s="179">
        <v>0</v>
      </c>
    </row>
    <row r="43" spans="1:4" ht="31.5">
      <c r="A43" s="179" t="s">
        <v>416</v>
      </c>
      <c r="B43" s="180" t="s">
        <v>417</v>
      </c>
      <c r="C43" s="181">
        <v>0</v>
      </c>
      <c r="D43" s="181">
        <v>0</v>
      </c>
    </row>
    <row r="44" spans="1:4">
      <c r="A44" s="179" t="s">
        <v>418</v>
      </c>
      <c r="B44" s="180" t="s">
        <v>419</v>
      </c>
      <c r="C44" s="179">
        <v>0</v>
      </c>
      <c r="D44" s="179">
        <v>0</v>
      </c>
    </row>
    <row r="45" spans="1:4">
      <c r="A45" s="179" t="s">
        <v>420</v>
      </c>
      <c r="B45" s="180" t="s">
        <v>421</v>
      </c>
      <c r="C45" s="179">
        <v>0</v>
      </c>
      <c r="D45" s="179">
        <v>0</v>
      </c>
    </row>
    <row r="46" spans="1:4" ht="31.5">
      <c r="A46" s="179" t="s">
        <v>422</v>
      </c>
      <c r="B46" s="180" t="s">
        <v>423</v>
      </c>
      <c r="C46" s="181">
        <v>0</v>
      </c>
      <c r="D46" s="181">
        <v>0</v>
      </c>
    </row>
    <row r="47" spans="1:4">
      <c r="A47" s="179" t="s">
        <v>424</v>
      </c>
      <c r="B47" s="180" t="s">
        <v>425</v>
      </c>
      <c r="C47" s="179">
        <v>0</v>
      </c>
      <c r="D47" s="179">
        <v>0</v>
      </c>
    </row>
    <row r="48" spans="1:4">
      <c r="A48" s="179" t="s">
        <v>426</v>
      </c>
      <c r="B48" s="180" t="s">
        <v>427</v>
      </c>
      <c r="C48" s="179">
        <v>0</v>
      </c>
      <c r="D48" s="179">
        <v>0</v>
      </c>
    </row>
    <row r="49" spans="1:4">
      <c r="A49" s="179" t="s">
        <v>428</v>
      </c>
      <c r="B49" s="180" t="s">
        <v>429</v>
      </c>
      <c r="C49" s="179">
        <v>0</v>
      </c>
      <c r="D49" s="179">
        <v>0</v>
      </c>
    </row>
    <row r="50" spans="1:4">
      <c r="A50" s="179" t="s">
        <v>430</v>
      </c>
      <c r="B50" s="180" t="s">
        <v>431</v>
      </c>
      <c r="C50" s="179">
        <v>0</v>
      </c>
      <c r="D50" s="179">
        <v>0</v>
      </c>
    </row>
    <row r="51" spans="1:4">
      <c r="A51" s="179" t="s">
        <v>432</v>
      </c>
      <c r="B51" s="180" t="s">
        <v>433</v>
      </c>
      <c r="C51" s="179">
        <v>0</v>
      </c>
      <c r="D51" s="179">
        <v>0</v>
      </c>
    </row>
    <row r="52" spans="1:4" ht="31.5">
      <c r="A52" s="179" t="s">
        <v>434</v>
      </c>
      <c r="B52" s="180" t="s">
        <v>435</v>
      </c>
      <c r="C52" s="179">
        <v>0</v>
      </c>
      <c r="D52" s="179">
        <v>0</v>
      </c>
    </row>
    <row r="53" spans="1:4">
      <c r="A53" s="179" t="s">
        <v>436</v>
      </c>
      <c r="B53" s="180" t="s">
        <v>437</v>
      </c>
      <c r="C53" s="179">
        <v>0</v>
      </c>
      <c r="D53" s="179">
        <v>0</v>
      </c>
    </row>
    <row r="54" spans="1:4" ht="31.5">
      <c r="A54" s="179" t="s">
        <v>438</v>
      </c>
      <c r="B54" s="180" t="s">
        <v>439</v>
      </c>
      <c r="C54" s="181">
        <v>0</v>
      </c>
      <c r="D54" s="181">
        <v>646</v>
      </c>
    </row>
    <row r="55" spans="1:4" ht="31.5">
      <c r="A55" s="179" t="s">
        <v>440</v>
      </c>
      <c r="B55" s="180" t="s">
        <v>441</v>
      </c>
      <c r="C55" s="179">
        <v>0</v>
      </c>
      <c r="D55" s="179">
        <v>646</v>
      </c>
    </row>
    <row r="56" spans="1:4" ht="47.25">
      <c r="A56" s="179" t="s">
        <v>442</v>
      </c>
      <c r="B56" s="180" t="s">
        <v>443</v>
      </c>
      <c r="C56" s="181">
        <v>0</v>
      </c>
      <c r="D56" s="181">
        <v>0</v>
      </c>
    </row>
    <row r="57" spans="1:4" ht="31.5">
      <c r="A57" s="179" t="s">
        <v>444</v>
      </c>
      <c r="B57" s="180" t="s">
        <v>445</v>
      </c>
      <c r="C57" s="179">
        <v>0</v>
      </c>
      <c r="D57" s="179">
        <v>0</v>
      </c>
    </row>
    <row r="58" spans="1:4" ht="31.5">
      <c r="A58" s="179" t="s">
        <v>446</v>
      </c>
      <c r="B58" s="180" t="s">
        <v>226</v>
      </c>
      <c r="C58" s="179">
        <v>0</v>
      </c>
      <c r="D58" s="179">
        <v>0</v>
      </c>
    </row>
    <row r="59" spans="1:4">
      <c r="A59" s="179" t="s">
        <v>447</v>
      </c>
      <c r="B59" s="180" t="s">
        <v>448</v>
      </c>
      <c r="C59" s="179">
        <v>0</v>
      </c>
      <c r="D59" s="179">
        <v>0</v>
      </c>
    </row>
    <row r="60" spans="1:4">
      <c r="A60" s="179" t="s">
        <v>449</v>
      </c>
      <c r="B60" s="180" t="s">
        <v>450</v>
      </c>
      <c r="C60" s="179">
        <v>0</v>
      </c>
      <c r="D60" s="179">
        <v>0</v>
      </c>
    </row>
    <row r="61" spans="1:4">
      <c r="A61" s="179" t="s">
        <v>451</v>
      </c>
      <c r="B61" s="180" t="s">
        <v>452</v>
      </c>
      <c r="C61" s="179">
        <v>0</v>
      </c>
      <c r="D61" s="179">
        <v>0</v>
      </c>
    </row>
    <row r="62" spans="1:4">
      <c r="A62" s="179" t="s">
        <v>453</v>
      </c>
      <c r="B62" s="180" t="s">
        <v>454</v>
      </c>
      <c r="C62" s="179">
        <v>0</v>
      </c>
      <c r="D62" s="179">
        <v>0</v>
      </c>
    </row>
    <row r="63" spans="1:4">
      <c r="A63" s="179" t="s">
        <v>455</v>
      </c>
      <c r="B63" s="180" t="s">
        <v>456</v>
      </c>
      <c r="C63" s="181">
        <v>0</v>
      </c>
      <c r="D63" s="181">
        <v>0</v>
      </c>
    </row>
    <row r="64" spans="1:4" ht="31.5">
      <c r="A64" s="179" t="s">
        <v>457</v>
      </c>
      <c r="B64" s="180" t="s">
        <v>458</v>
      </c>
      <c r="C64" s="179">
        <v>0</v>
      </c>
      <c r="D64" s="179">
        <v>0</v>
      </c>
    </row>
    <row r="65" spans="1:4" ht="31.5">
      <c r="A65" s="179" t="s">
        <v>459</v>
      </c>
      <c r="B65" s="180" t="s">
        <v>460</v>
      </c>
      <c r="C65" s="181">
        <v>0</v>
      </c>
      <c r="D65" s="181">
        <v>0</v>
      </c>
    </row>
    <row r="66" spans="1:4" ht="31.5">
      <c r="A66" s="179" t="s">
        <v>461</v>
      </c>
      <c r="B66" s="180" t="s">
        <v>462</v>
      </c>
      <c r="C66" s="179">
        <v>0</v>
      </c>
      <c r="D66" s="179">
        <v>0</v>
      </c>
    </row>
    <row r="67" spans="1:4" ht="63">
      <c r="A67" s="179" t="s">
        <v>463</v>
      </c>
      <c r="B67" s="180" t="s">
        <v>464</v>
      </c>
      <c r="C67" s="179">
        <v>0</v>
      </c>
      <c r="D67" s="179">
        <v>0</v>
      </c>
    </row>
    <row r="68" spans="1:4" ht="47.25">
      <c r="A68" s="179" t="s">
        <v>465</v>
      </c>
      <c r="B68" s="180" t="s">
        <v>466</v>
      </c>
      <c r="C68" s="179">
        <v>0</v>
      </c>
      <c r="D68" s="179">
        <v>0</v>
      </c>
    </row>
    <row r="69" spans="1:4" ht="47.25">
      <c r="A69" s="179" t="s">
        <v>467</v>
      </c>
      <c r="B69" s="180" t="s">
        <v>468</v>
      </c>
      <c r="C69" s="179">
        <v>0</v>
      </c>
      <c r="D69" s="179">
        <v>0</v>
      </c>
    </row>
    <row r="70" spans="1:4" ht="31.5">
      <c r="A70" s="179" t="s">
        <v>469</v>
      </c>
      <c r="B70" s="180" t="s">
        <v>470</v>
      </c>
      <c r="C70" s="179">
        <v>0</v>
      </c>
      <c r="D70" s="179">
        <v>0</v>
      </c>
    </row>
    <row r="71" spans="1:4" ht="47.25">
      <c r="A71" s="179" t="s">
        <v>471</v>
      </c>
      <c r="B71" s="180" t="s">
        <v>472</v>
      </c>
      <c r="C71" s="179">
        <v>0</v>
      </c>
      <c r="D71" s="179">
        <v>0</v>
      </c>
    </row>
    <row r="72" spans="1:4" ht="31.5">
      <c r="A72" s="179" t="s">
        <v>473</v>
      </c>
      <c r="B72" s="180" t="s">
        <v>474</v>
      </c>
      <c r="C72" s="179">
        <v>0</v>
      </c>
      <c r="D72" s="179">
        <v>0</v>
      </c>
    </row>
    <row r="73" spans="1:4" ht="47.25">
      <c r="A73" s="179" t="s">
        <v>475</v>
      </c>
      <c r="B73" s="180" t="s">
        <v>476</v>
      </c>
      <c r="C73" s="179">
        <v>0</v>
      </c>
      <c r="D73" s="179">
        <v>0</v>
      </c>
    </row>
    <row r="74" spans="1:4" ht="47.25">
      <c r="A74" s="179" t="s">
        <v>477</v>
      </c>
      <c r="B74" s="180" t="s">
        <v>478</v>
      </c>
      <c r="C74" s="179">
        <v>0</v>
      </c>
      <c r="D74" s="179">
        <v>0</v>
      </c>
    </row>
    <row r="75" spans="1:4" ht="31.5">
      <c r="A75" s="179" t="s">
        <v>479</v>
      </c>
      <c r="B75" s="180" t="s">
        <v>480</v>
      </c>
      <c r="C75" s="179">
        <v>0</v>
      </c>
      <c r="D75" s="179">
        <v>0</v>
      </c>
    </row>
    <row r="76" spans="1:4">
      <c r="A76" s="179" t="s">
        <v>481</v>
      </c>
      <c r="B76" s="180" t="s">
        <v>482</v>
      </c>
      <c r="C76" s="179">
        <v>0</v>
      </c>
      <c r="D76" s="179">
        <v>0</v>
      </c>
    </row>
    <row r="77" spans="1:4">
      <c r="A77" s="179" t="s">
        <v>483</v>
      </c>
      <c r="B77" s="180" t="s">
        <v>484</v>
      </c>
      <c r="C77" s="179">
        <v>0</v>
      </c>
      <c r="D77" s="179">
        <v>0</v>
      </c>
    </row>
    <row r="78" spans="1:4">
      <c r="A78" s="179" t="s">
        <v>485</v>
      </c>
      <c r="B78" s="180" t="s">
        <v>486</v>
      </c>
      <c r="C78" s="179">
        <v>0</v>
      </c>
      <c r="D78" s="179">
        <v>0</v>
      </c>
    </row>
    <row r="79" spans="1:4">
      <c r="A79" s="179" t="s">
        <v>487</v>
      </c>
      <c r="B79" s="180" t="s">
        <v>488</v>
      </c>
      <c r="C79" s="179">
        <v>0</v>
      </c>
      <c r="D79" s="179">
        <v>0</v>
      </c>
    </row>
    <row r="80" spans="1:4">
      <c r="A80" s="179" t="s">
        <v>489</v>
      </c>
      <c r="B80" s="180" t="s">
        <v>490</v>
      </c>
      <c r="C80" s="179">
        <v>0</v>
      </c>
      <c r="D80" s="179">
        <v>0</v>
      </c>
    </row>
    <row r="81" spans="1:4" ht="47.25">
      <c r="A81" s="176" t="s">
        <v>491</v>
      </c>
      <c r="B81" s="177" t="s">
        <v>492</v>
      </c>
      <c r="C81" s="182">
        <v>38965.4</v>
      </c>
      <c r="D81" s="182">
        <v>39090.6</v>
      </c>
    </row>
    <row r="82" spans="1:4">
      <c r="A82" s="176" t="s">
        <v>493</v>
      </c>
      <c r="B82" s="177" t="s">
        <v>363</v>
      </c>
      <c r="C82" s="178">
        <v>0</v>
      </c>
      <c r="D82" s="178">
        <v>0</v>
      </c>
    </row>
    <row r="83" spans="1:4">
      <c r="A83" s="179" t="s">
        <v>494</v>
      </c>
      <c r="B83" s="180" t="s">
        <v>495</v>
      </c>
      <c r="C83" s="181">
        <v>0</v>
      </c>
      <c r="D83" s="181">
        <v>0</v>
      </c>
    </row>
    <row r="84" spans="1:4">
      <c r="A84" s="179" t="s">
        <v>496</v>
      </c>
      <c r="B84" s="180" t="s">
        <v>497</v>
      </c>
      <c r="C84" s="179">
        <v>0</v>
      </c>
      <c r="D84" s="179">
        <v>0</v>
      </c>
    </row>
    <row r="85" spans="1:4">
      <c r="A85" s="179" t="s">
        <v>498</v>
      </c>
      <c r="B85" s="180" t="s">
        <v>499</v>
      </c>
      <c r="C85" s="179">
        <v>0</v>
      </c>
      <c r="D85" s="179">
        <v>0</v>
      </c>
    </row>
    <row r="86" spans="1:4">
      <c r="A86" s="176" t="s">
        <v>500</v>
      </c>
      <c r="B86" s="177" t="s">
        <v>363</v>
      </c>
      <c r="C86" s="178">
        <v>0</v>
      </c>
      <c r="D86" s="178">
        <v>0</v>
      </c>
    </row>
    <row r="87" spans="1:4" ht="31.5">
      <c r="A87" s="179" t="s">
        <v>501</v>
      </c>
      <c r="B87" s="180" t="s">
        <v>502</v>
      </c>
      <c r="C87" s="181">
        <v>116851.8</v>
      </c>
      <c r="D87" s="181">
        <v>94534.3</v>
      </c>
    </row>
    <row r="88" spans="1:4" ht="31.5">
      <c r="A88" s="179" t="s">
        <v>503</v>
      </c>
      <c r="B88" s="180" t="s">
        <v>504</v>
      </c>
      <c r="C88" s="179">
        <v>0</v>
      </c>
      <c r="D88" s="179">
        <v>0</v>
      </c>
    </row>
    <row r="89" spans="1:4" ht="31.5">
      <c r="A89" s="179" t="s">
        <v>505</v>
      </c>
      <c r="B89" s="180" t="s">
        <v>506</v>
      </c>
      <c r="C89" s="179">
        <v>0</v>
      </c>
      <c r="D89" s="179">
        <v>0</v>
      </c>
    </row>
    <row r="90" spans="1:4" ht="31.5">
      <c r="A90" s="179" t="s">
        <v>507</v>
      </c>
      <c r="B90" s="180" t="s">
        <v>508</v>
      </c>
      <c r="C90" s="179">
        <v>0</v>
      </c>
      <c r="D90" s="179">
        <v>0</v>
      </c>
    </row>
    <row r="91" spans="1:4" ht="31.5">
      <c r="A91" s="179" t="s">
        <v>509</v>
      </c>
      <c r="B91" s="180" t="s">
        <v>510</v>
      </c>
      <c r="C91" s="179">
        <v>0</v>
      </c>
      <c r="D91" s="179">
        <v>0</v>
      </c>
    </row>
    <row r="92" spans="1:4" ht="31.5">
      <c r="A92" s="179" t="s">
        <v>511</v>
      </c>
      <c r="B92" s="180" t="s">
        <v>512</v>
      </c>
      <c r="C92" s="179">
        <v>116851.8</v>
      </c>
      <c r="D92" s="179">
        <v>94534.3</v>
      </c>
    </row>
    <row r="93" spans="1:4" ht="31.5">
      <c r="A93" s="179" t="s">
        <v>513</v>
      </c>
      <c r="B93" s="180" t="s">
        <v>514</v>
      </c>
      <c r="C93" s="181">
        <v>0</v>
      </c>
      <c r="D93" s="181">
        <v>0</v>
      </c>
    </row>
    <row r="94" spans="1:4" ht="31.5">
      <c r="A94" s="179" t="s">
        <v>515</v>
      </c>
      <c r="B94" s="180" t="s">
        <v>516</v>
      </c>
      <c r="C94" s="179">
        <v>0</v>
      </c>
      <c r="D94" s="179">
        <v>0</v>
      </c>
    </row>
    <row r="95" spans="1:4" ht="31.5">
      <c r="A95" s="179" t="s">
        <v>517</v>
      </c>
      <c r="B95" s="180" t="s">
        <v>518</v>
      </c>
      <c r="C95" s="179">
        <v>0</v>
      </c>
      <c r="D95" s="179">
        <v>0</v>
      </c>
    </row>
    <row r="96" spans="1:4" ht="31.5">
      <c r="A96" s="179" t="s">
        <v>519</v>
      </c>
      <c r="B96" s="180" t="s">
        <v>520</v>
      </c>
      <c r="C96" s="179">
        <v>0</v>
      </c>
      <c r="D96" s="179">
        <v>0</v>
      </c>
    </row>
    <row r="97" spans="1:4" ht="31.5">
      <c r="A97" s="179" t="s">
        <v>521</v>
      </c>
      <c r="B97" s="180" t="s">
        <v>522</v>
      </c>
      <c r="C97" s="179">
        <v>0</v>
      </c>
      <c r="D97" s="179">
        <v>0</v>
      </c>
    </row>
    <row r="98" spans="1:4" ht="31.5">
      <c r="A98" s="179" t="s">
        <v>523</v>
      </c>
      <c r="B98" s="180" t="s">
        <v>524</v>
      </c>
      <c r="C98" s="181">
        <v>0</v>
      </c>
      <c r="D98" s="181">
        <v>0</v>
      </c>
    </row>
    <row r="99" spans="1:4">
      <c r="A99" s="179" t="s">
        <v>525</v>
      </c>
      <c r="B99" s="180" t="s">
        <v>526</v>
      </c>
      <c r="C99" s="179">
        <v>0</v>
      </c>
      <c r="D99" s="179">
        <v>0</v>
      </c>
    </row>
    <row r="100" spans="1:4" ht="31.5">
      <c r="A100" s="179" t="s">
        <v>527</v>
      </c>
      <c r="B100" s="180" t="s">
        <v>528</v>
      </c>
      <c r="C100" s="179">
        <v>0</v>
      </c>
      <c r="D100" s="179">
        <v>0</v>
      </c>
    </row>
    <row r="101" spans="1:4">
      <c r="A101" s="179" t="s">
        <v>529</v>
      </c>
      <c r="B101" s="180" t="s">
        <v>530</v>
      </c>
      <c r="C101" s="179">
        <v>0</v>
      </c>
      <c r="D101" s="179">
        <v>0</v>
      </c>
    </row>
    <row r="102" spans="1:4" ht="31.5">
      <c r="A102" s="179" t="s">
        <v>531</v>
      </c>
      <c r="B102" s="180" t="s">
        <v>532</v>
      </c>
      <c r="C102" s="179">
        <v>0</v>
      </c>
      <c r="D102" s="179">
        <v>0</v>
      </c>
    </row>
    <row r="103" spans="1:4">
      <c r="A103" s="179" t="s">
        <v>533</v>
      </c>
      <c r="B103" s="180" t="s">
        <v>534</v>
      </c>
      <c r="C103" s="179">
        <v>0</v>
      </c>
      <c r="D103" s="179">
        <v>0</v>
      </c>
    </row>
    <row r="104" spans="1:4">
      <c r="A104" s="179" t="s">
        <v>535</v>
      </c>
      <c r="B104" s="180" t="s">
        <v>536</v>
      </c>
      <c r="C104" s="179">
        <v>0</v>
      </c>
      <c r="D104" s="179">
        <v>0</v>
      </c>
    </row>
    <row r="105" spans="1:4" ht="31.5">
      <c r="A105" s="179" t="s">
        <v>537</v>
      </c>
      <c r="B105" s="180" t="s">
        <v>538</v>
      </c>
      <c r="C105" s="179">
        <v>0</v>
      </c>
      <c r="D105" s="179">
        <v>0</v>
      </c>
    </row>
    <row r="106" spans="1:4" ht="31.5">
      <c r="A106" s="178" t="s">
        <v>539</v>
      </c>
      <c r="B106" s="177" t="s">
        <v>540</v>
      </c>
      <c r="C106" s="182">
        <v>116851.8</v>
      </c>
      <c r="D106" s="182">
        <v>94534.3</v>
      </c>
    </row>
    <row r="107" spans="1:4">
      <c r="A107" s="176" t="s">
        <v>541</v>
      </c>
      <c r="B107" s="177" t="s">
        <v>363</v>
      </c>
      <c r="C107" s="178">
        <v>0</v>
      </c>
      <c r="D107" s="178">
        <v>0</v>
      </c>
    </row>
    <row r="108" spans="1:4">
      <c r="A108" s="176" t="s">
        <v>542</v>
      </c>
      <c r="B108" s="177" t="s">
        <v>363</v>
      </c>
      <c r="C108" s="178">
        <v>0</v>
      </c>
      <c r="D108" s="178">
        <v>0</v>
      </c>
    </row>
    <row r="109" spans="1:4">
      <c r="A109" s="179" t="s">
        <v>543</v>
      </c>
      <c r="B109" s="180" t="s">
        <v>544</v>
      </c>
      <c r="C109" s="181">
        <v>832.4</v>
      </c>
      <c r="D109" s="181">
        <v>0</v>
      </c>
    </row>
    <row r="110" spans="1:4">
      <c r="A110" s="179" t="s">
        <v>545</v>
      </c>
      <c r="B110" s="180" t="s">
        <v>546</v>
      </c>
      <c r="C110" s="179">
        <v>832.4</v>
      </c>
      <c r="D110" s="179">
        <v>0</v>
      </c>
    </row>
    <row r="111" spans="1:4">
      <c r="A111" s="179" t="s">
        <v>547</v>
      </c>
      <c r="B111" s="180" t="s">
        <v>548</v>
      </c>
      <c r="C111" s="179">
        <v>0</v>
      </c>
      <c r="D111" s="179">
        <v>0</v>
      </c>
    </row>
    <row r="112" spans="1:4" ht="31.5">
      <c r="A112" s="179" t="s">
        <v>549</v>
      </c>
      <c r="B112" s="180" t="s">
        <v>550</v>
      </c>
      <c r="C112" s="181">
        <v>0</v>
      </c>
      <c r="D112" s="181">
        <v>0</v>
      </c>
    </row>
    <row r="113" spans="1:4">
      <c r="A113" s="179" t="s">
        <v>551</v>
      </c>
      <c r="B113" s="180" t="s">
        <v>552</v>
      </c>
      <c r="C113" s="179">
        <v>0</v>
      </c>
      <c r="D113" s="179">
        <v>0</v>
      </c>
    </row>
    <row r="114" spans="1:4">
      <c r="A114" s="179" t="s">
        <v>553</v>
      </c>
      <c r="B114" s="180" t="s">
        <v>554</v>
      </c>
      <c r="C114" s="179">
        <v>0</v>
      </c>
      <c r="D114" s="179">
        <v>0</v>
      </c>
    </row>
    <row r="115" spans="1:4" ht="31.5">
      <c r="A115" s="179" t="s">
        <v>555</v>
      </c>
      <c r="B115" s="180" t="s">
        <v>556</v>
      </c>
      <c r="C115" s="179">
        <v>0</v>
      </c>
      <c r="D115" s="179">
        <v>0</v>
      </c>
    </row>
    <row r="116" spans="1:4">
      <c r="A116" s="179" t="s">
        <v>557</v>
      </c>
      <c r="B116" s="180" t="s">
        <v>558</v>
      </c>
      <c r="C116" s="179">
        <v>0</v>
      </c>
      <c r="D116" s="179">
        <v>0</v>
      </c>
    </row>
    <row r="117" spans="1:4">
      <c r="A117" s="179" t="s">
        <v>559</v>
      </c>
      <c r="B117" s="180" t="s">
        <v>560</v>
      </c>
      <c r="C117" s="181">
        <v>590</v>
      </c>
      <c r="D117" s="181">
        <v>640.29999999999995</v>
      </c>
    </row>
    <row r="118" spans="1:4">
      <c r="A118" s="179" t="s">
        <v>561</v>
      </c>
      <c r="B118" s="180" t="s">
        <v>562</v>
      </c>
      <c r="C118" s="179">
        <v>590</v>
      </c>
      <c r="D118" s="179">
        <v>640.29999999999995</v>
      </c>
    </row>
    <row r="119" spans="1:4">
      <c r="A119" s="179" t="s">
        <v>563</v>
      </c>
      <c r="B119" s="180" t="s">
        <v>564</v>
      </c>
      <c r="C119" s="179">
        <v>0</v>
      </c>
      <c r="D119" s="179">
        <v>0</v>
      </c>
    </row>
    <row r="120" spans="1:4">
      <c r="A120" s="179" t="s">
        <v>565</v>
      </c>
      <c r="B120" s="180" t="s">
        <v>566</v>
      </c>
      <c r="C120" s="179">
        <v>0</v>
      </c>
      <c r="D120" s="179">
        <v>0</v>
      </c>
    </row>
    <row r="121" spans="1:4">
      <c r="A121" s="179" t="s">
        <v>567</v>
      </c>
      <c r="B121" s="180" t="s">
        <v>568</v>
      </c>
      <c r="C121" s="179">
        <v>0</v>
      </c>
      <c r="D121" s="179">
        <v>0</v>
      </c>
    </row>
    <row r="122" spans="1:4">
      <c r="A122" s="179" t="s">
        <v>569</v>
      </c>
      <c r="B122" s="180" t="s">
        <v>570</v>
      </c>
      <c r="C122" s="181">
        <v>646416.69999999995</v>
      </c>
      <c r="D122" s="181">
        <v>1750347.5</v>
      </c>
    </row>
    <row r="123" spans="1:4">
      <c r="A123" s="179" t="s">
        <v>571</v>
      </c>
      <c r="B123" s="180" t="s">
        <v>572</v>
      </c>
      <c r="C123" s="179">
        <v>334766.09999999998</v>
      </c>
      <c r="D123" s="179">
        <v>1325134.8</v>
      </c>
    </row>
    <row r="124" spans="1:4">
      <c r="A124" s="179" t="s">
        <v>573</v>
      </c>
      <c r="B124" s="180" t="s">
        <v>574</v>
      </c>
      <c r="C124" s="179">
        <v>276976.3</v>
      </c>
      <c r="D124" s="179">
        <v>398706.5</v>
      </c>
    </row>
    <row r="125" spans="1:4">
      <c r="A125" s="179" t="s">
        <v>575</v>
      </c>
      <c r="B125" s="180" t="s">
        <v>576</v>
      </c>
      <c r="C125" s="179">
        <v>34674.300000000003</v>
      </c>
      <c r="D125" s="179">
        <v>26506.2</v>
      </c>
    </row>
    <row r="126" spans="1:4">
      <c r="A126" s="179" t="s">
        <v>577</v>
      </c>
      <c r="B126" s="180" t="s">
        <v>578</v>
      </c>
      <c r="C126" s="181">
        <v>0</v>
      </c>
      <c r="D126" s="181">
        <v>1168</v>
      </c>
    </row>
    <row r="127" spans="1:4">
      <c r="A127" s="179" t="s">
        <v>579</v>
      </c>
      <c r="B127" s="180" t="s">
        <v>580</v>
      </c>
      <c r="C127" s="179">
        <v>0</v>
      </c>
      <c r="D127" s="179">
        <v>1168</v>
      </c>
    </row>
    <row r="128" spans="1:4">
      <c r="A128" s="179" t="s">
        <v>581</v>
      </c>
      <c r="B128" s="180" t="s">
        <v>582</v>
      </c>
      <c r="C128" s="179">
        <v>0</v>
      </c>
      <c r="D128" s="179">
        <v>0</v>
      </c>
    </row>
    <row r="129" spans="1:4">
      <c r="A129" s="179" t="s">
        <v>583</v>
      </c>
      <c r="B129" s="180" t="s">
        <v>584</v>
      </c>
      <c r="C129" s="179">
        <v>0</v>
      </c>
      <c r="D129" s="179">
        <v>0</v>
      </c>
    </row>
    <row r="130" spans="1:4" ht="31.5">
      <c r="A130" s="179" t="s">
        <v>585</v>
      </c>
      <c r="B130" s="180" t="s">
        <v>586</v>
      </c>
      <c r="C130" s="179">
        <v>0</v>
      </c>
      <c r="D130" s="179">
        <v>0</v>
      </c>
    </row>
    <row r="131" spans="1:4">
      <c r="A131" s="179" t="s">
        <v>587</v>
      </c>
      <c r="B131" s="180" t="s">
        <v>588</v>
      </c>
      <c r="C131" s="181">
        <v>0</v>
      </c>
      <c r="D131" s="181">
        <v>0</v>
      </c>
    </row>
    <row r="132" spans="1:4">
      <c r="A132" s="179" t="s">
        <v>589</v>
      </c>
      <c r="B132" s="180" t="s">
        <v>590</v>
      </c>
      <c r="C132" s="179">
        <v>0</v>
      </c>
      <c r="D132" s="179">
        <v>0</v>
      </c>
    </row>
    <row r="133" spans="1:4">
      <c r="A133" s="179" t="s">
        <v>591</v>
      </c>
      <c r="B133" s="180" t="s">
        <v>592</v>
      </c>
      <c r="C133" s="179">
        <v>0</v>
      </c>
      <c r="D133" s="179">
        <v>377974.5</v>
      </c>
    </row>
    <row r="134" spans="1:4">
      <c r="A134" s="179" t="s">
        <v>593</v>
      </c>
      <c r="B134" s="180" t="s">
        <v>594</v>
      </c>
      <c r="C134" s="179">
        <v>0</v>
      </c>
      <c r="D134" s="179">
        <v>0</v>
      </c>
    </row>
    <row r="135" spans="1:4">
      <c r="A135" s="179" t="s">
        <v>595</v>
      </c>
      <c r="B135" s="180" t="s">
        <v>596</v>
      </c>
      <c r="C135" s="179">
        <v>0</v>
      </c>
      <c r="D135" s="179">
        <v>0</v>
      </c>
    </row>
    <row r="136" spans="1:4">
      <c r="A136" s="179" t="s">
        <v>597</v>
      </c>
      <c r="B136" s="180" t="s">
        <v>598</v>
      </c>
      <c r="C136" s="179">
        <v>0</v>
      </c>
      <c r="D136" s="179">
        <v>0</v>
      </c>
    </row>
    <row r="137" spans="1:4">
      <c r="A137" s="179" t="s">
        <v>599</v>
      </c>
      <c r="B137" s="180" t="s">
        <v>600</v>
      </c>
      <c r="C137" s="179">
        <v>0</v>
      </c>
      <c r="D137" s="179">
        <v>0</v>
      </c>
    </row>
    <row r="138" spans="1:4">
      <c r="A138" s="179" t="s">
        <v>601</v>
      </c>
      <c r="B138" s="180" t="s">
        <v>602</v>
      </c>
      <c r="C138" s="179">
        <v>0</v>
      </c>
      <c r="D138" s="179">
        <v>0</v>
      </c>
    </row>
    <row r="139" spans="1:4">
      <c r="A139" s="179" t="s">
        <v>603</v>
      </c>
      <c r="B139" s="180" t="s">
        <v>604</v>
      </c>
      <c r="C139" s="179">
        <v>0</v>
      </c>
      <c r="D139" s="179">
        <v>0</v>
      </c>
    </row>
    <row r="140" spans="1:4" ht="31.5">
      <c r="A140" s="176" t="s">
        <v>605</v>
      </c>
      <c r="B140" s="177" t="s">
        <v>606</v>
      </c>
      <c r="C140" s="182">
        <v>647839.1</v>
      </c>
      <c r="D140" s="182">
        <v>2130130.2999999998</v>
      </c>
    </row>
    <row r="141" spans="1:4">
      <c r="A141" s="176" t="s">
        <v>607</v>
      </c>
      <c r="B141" s="177" t="s">
        <v>608</v>
      </c>
      <c r="C141" s="182">
        <v>803656.3</v>
      </c>
      <c r="D141" s="182">
        <v>2263755.2000000002</v>
      </c>
    </row>
    <row r="142" spans="1:4">
      <c r="A142" s="176" t="s">
        <v>609</v>
      </c>
      <c r="B142" s="177" t="s">
        <v>363</v>
      </c>
      <c r="C142" s="178">
        <v>0</v>
      </c>
      <c r="D142" s="178">
        <v>0</v>
      </c>
    </row>
    <row r="143" spans="1:4">
      <c r="A143" s="179" t="s">
        <v>610</v>
      </c>
      <c r="B143" s="180" t="s">
        <v>611</v>
      </c>
      <c r="C143" s="181">
        <v>0</v>
      </c>
      <c r="D143" s="181">
        <v>0</v>
      </c>
    </row>
    <row r="144" spans="1:4">
      <c r="A144" s="179" t="s">
        <v>612</v>
      </c>
      <c r="B144" s="180" t="s">
        <v>613</v>
      </c>
      <c r="C144" s="179">
        <v>0</v>
      </c>
      <c r="D144" s="179">
        <v>0</v>
      </c>
    </row>
    <row r="145" spans="1:4">
      <c r="A145" s="179" t="s">
        <v>614</v>
      </c>
      <c r="B145" s="180" t="s">
        <v>615</v>
      </c>
      <c r="C145" s="179">
        <v>0</v>
      </c>
      <c r="D145" s="179">
        <v>0</v>
      </c>
    </row>
    <row r="146" spans="1:4">
      <c r="A146" s="179" t="s">
        <v>616</v>
      </c>
      <c r="B146" s="180" t="s">
        <v>617</v>
      </c>
      <c r="C146" s="179">
        <v>0</v>
      </c>
      <c r="D146" s="179">
        <v>0</v>
      </c>
    </row>
    <row r="147" spans="1:4">
      <c r="A147" s="176" t="s">
        <v>618</v>
      </c>
      <c r="B147" s="177" t="s">
        <v>619</v>
      </c>
      <c r="C147" s="182">
        <v>0</v>
      </c>
      <c r="D147" s="182">
        <v>0</v>
      </c>
    </row>
    <row r="148" spans="1:4">
      <c r="A148" s="176" t="s">
        <v>620</v>
      </c>
      <c r="B148" s="177" t="s">
        <v>363</v>
      </c>
      <c r="C148" s="178">
        <v>0</v>
      </c>
      <c r="D148" s="178">
        <v>0</v>
      </c>
    </row>
    <row r="149" spans="1:4">
      <c r="A149" s="176" t="s">
        <v>621</v>
      </c>
      <c r="B149" s="177" t="s">
        <v>363</v>
      </c>
      <c r="C149" s="178">
        <v>0</v>
      </c>
      <c r="D149" s="178">
        <v>0</v>
      </c>
    </row>
    <row r="150" spans="1:4">
      <c r="A150" s="179" t="s">
        <v>622</v>
      </c>
      <c r="B150" s="180" t="s">
        <v>623</v>
      </c>
      <c r="C150" s="181">
        <v>16609133.9</v>
      </c>
      <c r="D150" s="181">
        <v>24918531</v>
      </c>
    </row>
    <row r="151" spans="1:4">
      <c r="A151" s="179" t="s">
        <v>624</v>
      </c>
      <c r="B151" s="180" t="s">
        <v>625</v>
      </c>
      <c r="C151" s="179">
        <v>0</v>
      </c>
      <c r="D151" s="179">
        <v>0</v>
      </c>
    </row>
    <row r="152" spans="1:4">
      <c r="A152" s="179" t="s">
        <v>626</v>
      </c>
      <c r="B152" s="180" t="s">
        <v>627</v>
      </c>
      <c r="C152" s="179">
        <v>15626147.4</v>
      </c>
      <c r="D152" s="179">
        <v>23870667.399999999</v>
      </c>
    </row>
    <row r="153" spans="1:4">
      <c r="A153" s="179" t="s">
        <v>628</v>
      </c>
      <c r="B153" s="180" t="s">
        <v>629</v>
      </c>
      <c r="C153" s="179">
        <v>982986.5</v>
      </c>
      <c r="D153" s="179">
        <v>1047863.6</v>
      </c>
    </row>
    <row r="154" spans="1:4">
      <c r="A154" s="179" t="s">
        <v>630</v>
      </c>
      <c r="B154" s="180" t="s">
        <v>631</v>
      </c>
      <c r="C154" s="179">
        <v>0</v>
      </c>
      <c r="D154" s="179">
        <v>0</v>
      </c>
    </row>
    <row r="155" spans="1:4">
      <c r="A155" s="179" t="s">
        <v>632</v>
      </c>
      <c r="B155" s="180" t="s">
        <v>633</v>
      </c>
      <c r="C155" s="181">
        <v>1718340.5</v>
      </c>
      <c r="D155" s="181">
        <v>6590324</v>
      </c>
    </row>
    <row r="156" spans="1:4">
      <c r="A156" s="179" t="s">
        <v>634</v>
      </c>
      <c r="B156" s="180" t="s">
        <v>635</v>
      </c>
      <c r="C156" s="179">
        <v>468080.6</v>
      </c>
      <c r="D156" s="179">
        <v>504590.8</v>
      </c>
    </row>
    <row r="157" spans="1:4">
      <c r="A157" s="179" t="s">
        <v>636</v>
      </c>
      <c r="B157" s="180" t="s">
        <v>637</v>
      </c>
      <c r="C157" s="181">
        <v>1250259.8999999999</v>
      </c>
      <c r="D157" s="181">
        <v>6085733.0999999996</v>
      </c>
    </row>
    <row r="158" spans="1:4">
      <c r="A158" s="179" t="s">
        <v>638</v>
      </c>
      <c r="B158" s="180" t="s">
        <v>639</v>
      </c>
      <c r="C158" s="179">
        <v>1001349.3</v>
      </c>
      <c r="D158" s="179">
        <v>3038664.3</v>
      </c>
    </row>
    <row r="159" spans="1:4">
      <c r="A159" s="179" t="s">
        <v>640</v>
      </c>
      <c r="B159" s="180" t="s">
        <v>641</v>
      </c>
      <c r="C159" s="179">
        <v>248910.6</v>
      </c>
      <c r="D159" s="179">
        <v>3047068.9</v>
      </c>
    </row>
    <row r="160" spans="1:4">
      <c r="A160" s="179" t="s">
        <v>642</v>
      </c>
      <c r="B160" s="180" t="s">
        <v>643</v>
      </c>
      <c r="C160" s="181">
        <v>39999.800000000003</v>
      </c>
      <c r="D160" s="181">
        <v>105862.1</v>
      </c>
    </row>
    <row r="161" spans="1:4">
      <c r="A161" s="179" t="s">
        <v>644</v>
      </c>
      <c r="B161" s="180" t="s">
        <v>645</v>
      </c>
      <c r="C161" s="181">
        <v>37342</v>
      </c>
      <c r="D161" s="181">
        <v>39071.599999999999</v>
      </c>
    </row>
    <row r="162" spans="1:4">
      <c r="A162" s="179" t="s">
        <v>646</v>
      </c>
      <c r="B162" s="180" t="s">
        <v>647</v>
      </c>
      <c r="C162" s="179">
        <v>37342</v>
      </c>
      <c r="D162" s="179">
        <v>39071.599999999999</v>
      </c>
    </row>
    <row r="163" spans="1:4">
      <c r="A163" s="179" t="s">
        <v>648</v>
      </c>
      <c r="B163" s="180" t="s">
        <v>649</v>
      </c>
      <c r="C163" s="179">
        <v>0</v>
      </c>
      <c r="D163" s="179">
        <v>0</v>
      </c>
    </row>
    <row r="164" spans="1:4">
      <c r="A164" s="179" t="s">
        <v>650</v>
      </c>
      <c r="B164" s="180" t="s">
        <v>651</v>
      </c>
      <c r="C164" s="181">
        <v>0</v>
      </c>
      <c r="D164" s="181">
        <v>62543</v>
      </c>
    </row>
    <row r="165" spans="1:4">
      <c r="A165" s="179" t="s">
        <v>652</v>
      </c>
      <c r="B165" s="180" t="s">
        <v>653</v>
      </c>
      <c r="C165" s="179">
        <v>0</v>
      </c>
      <c r="D165" s="179">
        <v>0</v>
      </c>
    </row>
    <row r="166" spans="1:4">
      <c r="A166" s="179" t="s">
        <v>654</v>
      </c>
      <c r="B166" s="180" t="s">
        <v>655</v>
      </c>
      <c r="C166" s="179">
        <v>0</v>
      </c>
      <c r="D166" s="179">
        <v>0</v>
      </c>
    </row>
    <row r="167" spans="1:4">
      <c r="A167" s="179" t="s">
        <v>656</v>
      </c>
      <c r="B167" s="180" t="s">
        <v>657</v>
      </c>
      <c r="C167" s="179">
        <v>0</v>
      </c>
      <c r="D167" s="179">
        <v>62543</v>
      </c>
    </row>
    <row r="168" spans="1:4">
      <c r="A168" s="179" t="s">
        <v>658</v>
      </c>
      <c r="B168" s="180" t="s">
        <v>659</v>
      </c>
      <c r="C168" s="179">
        <v>0</v>
      </c>
      <c r="D168" s="179">
        <v>0</v>
      </c>
    </row>
    <row r="169" spans="1:4">
      <c r="A169" s="179" t="s">
        <v>660</v>
      </c>
      <c r="B169" s="180" t="s">
        <v>661</v>
      </c>
      <c r="C169" s="179">
        <v>0</v>
      </c>
      <c r="D169" s="179">
        <v>0</v>
      </c>
    </row>
    <row r="170" spans="1:4">
      <c r="A170" s="179" t="s">
        <v>662</v>
      </c>
      <c r="B170" s="180" t="s">
        <v>663</v>
      </c>
      <c r="C170" s="179">
        <v>0</v>
      </c>
      <c r="D170" s="179">
        <v>0</v>
      </c>
    </row>
    <row r="171" spans="1:4">
      <c r="A171" s="179" t="s">
        <v>664</v>
      </c>
      <c r="B171" s="180" t="s">
        <v>665</v>
      </c>
      <c r="C171" s="181">
        <v>2657.8</v>
      </c>
      <c r="D171" s="181">
        <v>4247.5</v>
      </c>
    </row>
    <row r="172" spans="1:4">
      <c r="A172" s="179" t="s">
        <v>666</v>
      </c>
      <c r="B172" s="180" t="s">
        <v>667</v>
      </c>
      <c r="C172" s="179">
        <v>0</v>
      </c>
      <c r="D172" s="179">
        <v>0</v>
      </c>
    </row>
    <row r="173" spans="1:4">
      <c r="A173" s="179" t="s">
        <v>668</v>
      </c>
      <c r="B173" s="180" t="s">
        <v>669</v>
      </c>
      <c r="C173" s="179">
        <v>0</v>
      </c>
      <c r="D173" s="179">
        <v>1549.3</v>
      </c>
    </row>
    <row r="174" spans="1:4">
      <c r="A174" s="179" t="s">
        <v>670</v>
      </c>
      <c r="B174" s="180" t="s">
        <v>671</v>
      </c>
      <c r="C174" s="179">
        <v>2657.8</v>
      </c>
      <c r="D174" s="179">
        <v>2698.3</v>
      </c>
    </row>
    <row r="175" spans="1:4">
      <c r="A175" s="179" t="s">
        <v>672</v>
      </c>
      <c r="B175" s="180" t="s">
        <v>673</v>
      </c>
      <c r="C175" s="179">
        <v>0</v>
      </c>
      <c r="D175" s="179">
        <v>0</v>
      </c>
    </row>
    <row r="176" spans="1:4">
      <c r="A176" s="176" t="s">
        <v>674</v>
      </c>
      <c r="B176" s="177" t="s">
        <v>675</v>
      </c>
      <c r="C176" s="182">
        <v>18367474.100000001</v>
      </c>
      <c r="D176" s="182">
        <v>31614717.100000001</v>
      </c>
    </row>
    <row r="177" spans="1:4">
      <c r="A177" s="176" t="s">
        <v>676</v>
      </c>
      <c r="B177" s="177" t="s">
        <v>363</v>
      </c>
      <c r="C177" s="178">
        <v>0</v>
      </c>
      <c r="D177" s="178">
        <v>0</v>
      </c>
    </row>
    <row r="178" spans="1:4">
      <c r="A178" s="179" t="s">
        <v>677</v>
      </c>
      <c r="B178" s="180" t="s">
        <v>678</v>
      </c>
      <c r="C178" s="181">
        <v>6089745</v>
      </c>
      <c r="D178" s="181">
        <v>7669768</v>
      </c>
    </row>
    <row r="179" spans="1:4">
      <c r="A179" s="179" t="s">
        <v>679</v>
      </c>
      <c r="B179" s="180" t="s">
        <v>680</v>
      </c>
      <c r="C179" s="179">
        <v>0</v>
      </c>
      <c r="D179" s="179">
        <v>0</v>
      </c>
    </row>
    <row r="180" spans="1:4">
      <c r="A180" s="179" t="s">
        <v>681</v>
      </c>
      <c r="B180" s="180" t="s">
        <v>682</v>
      </c>
      <c r="C180" s="179">
        <v>5631837.0999999996</v>
      </c>
      <c r="D180" s="179">
        <v>7076851.7999999998</v>
      </c>
    </row>
    <row r="181" spans="1:4">
      <c r="A181" s="179" t="s">
        <v>683</v>
      </c>
      <c r="B181" s="180" t="s">
        <v>684</v>
      </c>
      <c r="C181" s="179">
        <v>457907.9</v>
      </c>
      <c r="D181" s="179">
        <v>592916.19999999995</v>
      </c>
    </row>
    <row r="182" spans="1:4">
      <c r="A182" s="179" t="s">
        <v>685</v>
      </c>
      <c r="B182" s="180" t="s">
        <v>686</v>
      </c>
      <c r="C182" s="179">
        <v>0</v>
      </c>
      <c r="D182" s="179">
        <v>0</v>
      </c>
    </row>
    <row r="183" spans="1:4">
      <c r="A183" s="179" t="s">
        <v>687</v>
      </c>
      <c r="B183" s="180" t="s">
        <v>688</v>
      </c>
      <c r="C183" s="181">
        <v>772828.3</v>
      </c>
      <c r="D183" s="181">
        <v>1898122</v>
      </c>
    </row>
    <row r="184" spans="1:4">
      <c r="A184" s="179" t="s">
        <v>689</v>
      </c>
      <c r="B184" s="180" t="s">
        <v>690</v>
      </c>
      <c r="C184" s="179">
        <v>192490.3</v>
      </c>
      <c r="D184" s="179">
        <v>308422.7</v>
      </c>
    </row>
    <row r="185" spans="1:4">
      <c r="A185" s="179" t="s">
        <v>691</v>
      </c>
      <c r="B185" s="180" t="s">
        <v>692</v>
      </c>
      <c r="C185" s="181">
        <v>580338</v>
      </c>
      <c r="D185" s="181">
        <v>1589699.3</v>
      </c>
    </row>
    <row r="186" spans="1:4" ht="31.5">
      <c r="A186" s="179" t="s">
        <v>693</v>
      </c>
      <c r="B186" s="180" t="s">
        <v>694</v>
      </c>
      <c r="C186" s="179">
        <v>465451.1</v>
      </c>
      <c r="D186" s="179">
        <v>1131876.6000000001</v>
      </c>
    </row>
    <row r="187" spans="1:4">
      <c r="A187" s="179" t="s">
        <v>695</v>
      </c>
      <c r="B187" s="180" t="s">
        <v>696</v>
      </c>
      <c r="C187" s="179">
        <v>114886.9</v>
      </c>
      <c r="D187" s="179">
        <v>457822.7</v>
      </c>
    </row>
    <row r="188" spans="1:4">
      <c r="A188" s="179" t="s">
        <v>697</v>
      </c>
      <c r="B188" s="180" t="s">
        <v>698</v>
      </c>
      <c r="C188" s="181">
        <v>30828.5</v>
      </c>
      <c r="D188" s="181">
        <v>40435.4</v>
      </c>
    </row>
    <row r="189" spans="1:4">
      <c r="A189" s="179" t="s">
        <v>699</v>
      </c>
      <c r="B189" s="180" t="s">
        <v>700</v>
      </c>
      <c r="C189" s="181">
        <v>30828.5</v>
      </c>
      <c r="D189" s="181">
        <v>34962.9</v>
      </c>
    </row>
    <row r="190" spans="1:4">
      <c r="A190" s="179" t="s">
        <v>701</v>
      </c>
      <c r="B190" s="180" t="s">
        <v>702</v>
      </c>
      <c r="C190" s="179">
        <v>30828.5</v>
      </c>
      <c r="D190" s="179">
        <v>34962.9</v>
      </c>
    </row>
    <row r="191" spans="1:4">
      <c r="A191" s="179" t="s">
        <v>703</v>
      </c>
      <c r="B191" s="180" t="s">
        <v>704</v>
      </c>
      <c r="C191" s="179">
        <v>0</v>
      </c>
      <c r="D191" s="179">
        <v>0</v>
      </c>
    </row>
    <row r="192" spans="1:4">
      <c r="A192" s="179" t="s">
        <v>705</v>
      </c>
      <c r="B192" s="180" t="s">
        <v>706</v>
      </c>
      <c r="C192" s="181">
        <v>0</v>
      </c>
      <c r="D192" s="181">
        <v>5472.5</v>
      </c>
    </row>
    <row r="193" spans="1:4">
      <c r="A193" s="179" t="s">
        <v>707</v>
      </c>
      <c r="B193" s="180" t="s">
        <v>708</v>
      </c>
      <c r="C193" s="179">
        <v>0</v>
      </c>
      <c r="D193" s="179">
        <v>0</v>
      </c>
    </row>
    <row r="194" spans="1:4">
      <c r="A194" s="179" t="s">
        <v>709</v>
      </c>
      <c r="B194" s="180" t="s">
        <v>710</v>
      </c>
      <c r="C194" s="179">
        <v>0</v>
      </c>
      <c r="D194" s="179">
        <v>0</v>
      </c>
    </row>
    <row r="195" spans="1:4">
      <c r="A195" s="179" t="s">
        <v>711</v>
      </c>
      <c r="B195" s="180" t="s">
        <v>712</v>
      </c>
      <c r="C195" s="179">
        <v>0</v>
      </c>
      <c r="D195" s="179">
        <v>5472.5</v>
      </c>
    </row>
    <row r="196" spans="1:4">
      <c r="A196" s="179" t="s">
        <v>713</v>
      </c>
      <c r="B196" s="180" t="s">
        <v>714</v>
      </c>
      <c r="C196" s="179">
        <v>0</v>
      </c>
      <c r="D196" s="179">
        <v>0</v>
      </c>
    </row>
    <row r="197" spans="1:4">
      <c r="A197" s="179" t="s">
        <v>715</v>
      </c>
      <c r="B197" s="180" t="s">
        <v>716</v>
      </c>
      <c r="C197" s="179">
        <v>0</v>
      </c>
      <c r="D197" s="179">
        <v>0</v>
      </c>
    </row>
    <row r="198" spans="1:4">
      <c r="A198" s="179" t="s">
        <v>717</v>
      </c>
      <c r="B198" s="180" t="s">
        <v>718</v>
      </c>
      <c r="C198" s="179">
        <v>0</v>
      </c>
      <c r="D198" s="179">
        <v>0</v>
      </c>
    </row>
    <row r="199" spans="1:4">
      <c r="A199" s="179" t="s">
        <v>719</v>
      </c>
      <c r="B199" s="180" t="s">
        <v>720</v>
      </c>
      <c r="C199" s="179">
        <v>0</v>
      </c>
      <c r="D199" s="179">
        <v>0</v>
      </c>
    </row>
    <row r="200" spans="1:4">
      <c r="A200" s="176" t="s">
        <v>721</v>
      </c>
      <c r="B200" s="177" t="s">
        <v>722</v>
      </c>
      <c r="C200" s="182">
        <v>6893401.7999999998</v>
      </c>
      <c r="D200" s="182">
        <v>9608325.4000000004</v>
      </c>
    </row>
    <row r="201" spans="1:4">
      <c r="A201" s="176" t="s">
        <v>723</v>
      </c>
      <c r="B201" s="177" t="s">
        <v>363</v>
      </c>
      <c r="C201" s="178">
        <v>0</v>
      </c>
      <c r="D201" s="178">
        <v>0</v>
      </c>
    </row>
    <row r="202" spans="1:4">
      <c r="A202" s="179" t="s">
        <v>724</v>
      </c>
      <c r="B202" s="180" t="s">
        <v>725</v>
      </c>
      <c r="C202" s="181">
        <v>10519388.9</v>
      </c>
      <c r="D202" s="181">
        <v>17248763</v>
      </c>
    </row>
    <row r="203" spans="1:4">
      <c r="A203" s="179" t="s">
        <v>726</v>
      </c>
      <c r="B203" s="180" t="s">
        <v>727</v>
      </c>
      <c r="C203" s="183">
        <v>0</v>
      </c>
      <c r="D203" s="183">
        <v>0</v>
      </c>
    </row>
    <row r="204" spans="1:4">
      <c r="A204" s="179" t="s">
        <v>728</v>
      </c>
      <c r="B204" s="180" t="s">
        <v>729</v>
      </c>
      <c r="C204" s="183">
        <v>9994310.1999999993</v>
      </c>
      <c r="D204" s="183">
        <v>16793815.600000001</v>
      </c>
    </row>
    <row r="205" spans="1:4">
      <c r="A205" s="179" t="s">
        <v>730</v>
      </c>
      <c r="B205" s="180" t="s">
        <v>731</v>
      </c>
      <c r="C205" s="183">
        <v>525078.6</v>
      </c>
      <c r="D205" s="183">
        <v>454947.5</v>
      </c>
    </row>
    <row r="206" spans="1:4">
      <c r="A206" s="179" t="s">
        <v>732</v>
      </c>
      <c r="B206" s="180" t="s">
        <v>733</v>
      </c>
      <c r="C206" s="183">
        <v>0</v>
      </c>
      <c r="D206" s="183">
        <v>0</v>
      </c>
    </row>
    <row r="207" spans="1:4">
      <c r="A207" s="179" t="s">
        <v>734</v>
      </c>
      <c r="B207" s="180" t="s">
        <v>735</v>
      </c>
      <c r="C207" s="181">
        <v>945512.2</v>
      </c>
      <c r="D207" s="181">
        <v>4692202</v>
      </c>
    </row>
    <row r="208" spans="1:4">
      <c r="A208" s="179" t="s">
        <v>736</v>
      </c>
      <c r="B208" s="180" t="s">
        <v>737</v>
      </c>
      <c r="C208" s="183">
        <v>275590.3</v>
      </c>
      <c r="D208" s="183">
        <v>196168.2</v>
      </c>
    </row>
    <row r="209" spans="1:4">
      <c r="A209" s="179" t="s">
        <v>738</v>
      </c>
      <c r="B209" s="180" t="s">
        <v>739</v>
      </c>
      <c r="C209" s="181">
        <v>669921.9</v>
      </c>
      <c r="D209" s="181">
        <v>4496033.8</v>
      </c>
    </row>
    <row r="210" spans="1:4">
      <c r="A210" s="179" t="s">
        <v>740</v>
      </c>
      <c r="B210" s="180" t="s">
        <v>741</v>
      </c>
      <c r="C210" s="183">
        <v>535898.1</v>
      </c>
      <c r="D210" s="183">
        <v>1906787.6</v>
      </c>
    </row>
    <row r="211" spans="1:4">
      <c r="A211" s="179" t="s">
        <v>742</v>
      </c>
      <c r="B211" s="180" t="s">
        <v>743</v>
      </c>
      <c r="C211" s="183">
        <v>134023.70000000001</v>
      </c>
      <c r="D211" s="183">
        <v>2589246.2000000002</v>
      </c>
    </row>
    <row r="212" spans="1:4">
      <c r="A212" s="179" t="s">
        <v>744</v>
      </c>
      <c r="B212" s="180" t="s">
        <v>745</v>
      </c>
      <c r="C212" s="181">
        <v>9171.2999999999993</v>
      </c>
      <c r="D212" s="181">
        <v>65426.7</v>
      </c>
    </row>
    <row r="213" spans="1:4">
      <c r="A213" s="179" t="s">
        <v>746</v>
      </c>
      <c r="B213" s="180" t="s">
        <v>747</v>
      </c>
      <c r="C213" s="181">
        <v>6513.5</v>
      </c>
      <c r="D213" s="181">
        <v>4108.6000000000004</v>
      </c>
    </row>
    <row r="214" spans="1:4">
      <c r="A214" s="179" t="s">
        <v>748</v>
      </c>
      <c r="B214" s="180" t="s">
        <v>749</v>
      </c>
      <c r="C214" s="183">
        <v>6513.5</v>
      </c>
      <c r="D214" s="183">
        <v>4108.6000000000004</v>
      </c>
    </row>
    <row r="215" spans="1:4">
      <c r="A215" s="179" t="s">
        <v>750</v>
      </c>
      <c r="B215" s="180" t="s">
        <v>751</v>
      </c>
      <c r="C215" s="183">
        <v>0</v>
      </c>
      <c r="D215" s="183">
        <v>0</v>
      </c>
    </row>
    <row r="216" spans="1:4">
      <c r="A216" s="179" t="s">
        <v>752</v>
      </c>
      <c r="B216" s="180" t="s">
        <v>753</v>
      </c>
      <c r="C216" s="181">
        <v>0</v>
      </c>
      <c r="D216" s="181">
        <v>57070.5</v>
      </c>
    </row>
    <row r="217" spans="1:4">
      <c r="A217" s="179" t="s">
        <v>754</v>
      </c>
      <c r="B217" s="180" t="s">
        <v>755</v>
      </c>
      <c r="C217" s="183">
        <v>0</v>
      </c>
      <c r="D217" s="183">
        <v>0</v>
      </c>
    </row>
    <row r="218" spans="1:4">
      <c r="A218" s="179" t="s">
        <v>756</v>
      </c>
      <c r="B218" s="180" t="s">
        <v>757</v>
      </c>
      <c r="C218" s="183">
        <v>0</v>
      </c>
      <c r="D218" s="183">
        <v>0</v>
      </c>
    </row>
    <row r="219" spans="1:4">
      <c r="A219" s="179" t="s">
        <v>758</v>
      </c>
      <c r="B219" s="180" t="s">
        <v>759</v>
      </c>
      <c r="C219" s="183">
        <v>0</v>
      </c>
      <c r="D219" s="183">
        <v>57070.5</v>
      </c>
    </row>
    <row r="220" spans="1:4">
      <c r="A220" s="179" t="s">
        <v>760</v>
      </c>
      <c r="B220" s="180" t="s">
        <v>761</v>
      </c>
      <c r="C220" s="183">
        <v>0</v>
      </c>
      <c r="D220" s="183">
        <v>0</v>
      </c>
    </row>
    <row r="221" spans="1:4">
      <c r="A221" s="179" t="s">
        <v>762</v>
      </c>
      <c r="B221" s="180" t="s">
        <v>763</v>
      </c>
      <c r="C221" s="183">
        <v>0</v>
      </c>
      <c r="D221" s="183">
        <v>0</v>
      </c>
    </row>
    <row r="222" spans="1:4">
      <c r="A222" s="179" t="s">
        <v>764</v>
      </c>
      <c r="B222" s="180" t="s">
        <v>765</v>
      </c>
      <c r="C222" s="183">
        <v>0</v>
      </c>
      <c r="D222" s="183">
        <v>0</v>
      </c>
    </row>
    <row r="223" spans="1:4">
      <c r="A223" s="179" t="s">
        <v>664</v>
      </c>
      <c r="B223" s="180" t="s">
        <v>766</v>
      </c>
      <c r="C223" s="181">
        <v>2657.8</v>
      </c>
      <c r="D223" s="181">
        <v>4247.5</v>
      </c>
    </row>
    <row r="224" spans="1:4">
      <c r="A224" s="179" t="s">
        <v>666</v>
      </c>
      <c r="B224" s="180" t="s">
        <v>767</v>
      </c>
      <c r="C224" s="183">
        <v>0</v>
      </c>
      <c r="D224" s="183">
        <v>0</v>
      </c>
    </row>
    <row r="225" spans="1:4">
      <c r="A225" s="179" t="s">
        <v>668</v>
      </c>
      <c r="B225" s="180" t="s">
        <v>768</v>
      </c>
      <c r="C225" s="183">
        <v>0</v>
      </c>
      <c r="D225" s="183">
        <v>1549.3</v>
      </c>
    </row>
    <row r="226" spans="1:4">
      <c r="A226" s="179" t="s">
        <v>670</v>
      </c>
      <c r="B226" s="180" t="s">
        <v>769</v>
      </c>
      <c r="C226" s="183">
        <v>2657.8</v>
      </c>
      <c r="D226" s="183">
        <v>2698.3</v>
      </c>
    </row>
    <row r="227" spans="1:4">
      <c r="A227" s="179" t="s">
        <v>770</v>
      </c>
      <c r="B227" s="180" t="s">
        <v>771</v>
      </c>
      <c r="C227" s="183">
        <v>0</v>
      </c>
      <c r="D227" s="183">
        <v>0</v>
      </c>
    </row>
    <row r="228" spans="1:4">
      <c r="A228" s="176" t="s">
        <v>772</v>
      </c>
      <c r="B228" s="177" t="s">
        <v>773</v>
      </c>
      <c r="C228" s="182">
        <v>11474072.300000001</v>
      </c>
      <c r="D228" s="182">
        <v>22006391.699999999</v>
      </c>
    </row>
    <row r="229" spans="1:4">
      <c r="A229" s="179" t="s">
        <v>774</v>
      </c>
      <c r="B229" s="180" t="s">
        <v>775</v>
      </c>
      <c r="C229" s="179">
        <v>0</v>
      </c>
      <c r="D229" s="179">
        <v>0</v>
      </c>
    </row>
    <row r="230" spans="1:4">
      <c r="A230" s="176" t="s">
        <v>776</v>
      </c>
      <c r="B230" s="177" t="s">
        <v>363</v>
      </c>
      <c r="C230" s="178">
        <v>0</v>
      </c>
      <c r="D230" s="178">
        <v>0</v>
      </c>
    </row>
    <row r="231" spans="1:4">
      <c r="A231" s="179" t="s">
        <v>777</v>
      </c>
      <c r="B231" s="180" t="s">
        <v>778</v>
      </c>
      <c r="C231" s="179">
        <v>0</v>
      </c>
      <c r="D231" s="179">
        <v>0</v>
      </c>
    </row>
    <row r="232" spans="1:4">
      <c r="A232" s="179" t="s">
        <v>779</v>
      </c>
      <c r="B232" s="180" t="s">
        <v>780</v>
      </c>
      <c r="C232" s="179">
        <v>0</v>
      </c>
      <c r="D232" s="179">
        <v>0</v>
      </c>
    </row>
    <row r="233" spans="1:4">
      <c r="A233" s="179" t="s">
        <v>781</v>
      </c>
      <c r="B233" s="180" t="s">
        <v>782</v>
      </c>
      <c r="C233" s="181">
        <v>0</v>
      </c>
      <c r="D233" s="181">
        <v>0</v>
      </c>
    </row>
    <row r="234" spans="1:4">
      <c r="A234" s="179" t="s">
        <v>783</v>
      </c>
      <c r="B234" s="180" t="s">
        <v>784</v>
      </c>
      <c r="C234" s="179">
        <v>0</v>
      </c>
      <c r="D234" s="179">
        <v>0</v>
      </c>
    </row>
    <row r="235" spans="1:4">
      <c r="A235" s="179" t="s">
        <v>785</v>
      </c>
      <c r="B235" s="180" t="s">
        <v>786</v>
      </c>
      <c r="C235" s="179">
        <v>0</v>
      </c>
      <c r="D235" s="179">
        <v>0</v>
      </c>
    </row>
    <row r="236" spans="1:4">
      <c r="A236" s="179" t="s">
        <v>787</v>
      </c>
      <c r="B236" s="180" t="s">
        <v>788</v>
      </c>
      <c r="C236" s="181">
        <v>0</v>
      </c>
      <c r="D236" s="181">
        <v>0</v>
      </c>
    </row>
    <row r="237" spans="1:4">
      <c r="A237" s="179" t="s">
        <v>789</v>
      </c>
      <c r="B237" s="180" t="s">
        <v>790</v>
      </c>
      <c r="C237" s="179">
        <v>0</v>
      </c>
      <c r="D237" s="179">
        <v>0</v>
      </c>
    </row>
    <row r="238" spans="1:4">
      <c r="A238" s="179" t="s">
        <v>791</v>
      </c>
      <c r="B238" s="180" t="s">
        <v>792</v>
      </c>
      <c r="C238" s="179">
        <v>0</v>
      </c>
      <c r="D238" s="179">
        <v>0</v>
      </c>
    </row>
    <row r="239" spans="1:4">
      <c r="A239" s="179" t="s">
        <v>793</v>
      </c>
      <c r="B239" s="180" t="s">
        <v>794</v>
      </c>
      <c r="C239" s="181">
        <v>0</v>
      </c>
      <c r="D239" s="181">
        <v>0</v>
      </c>
    </row>
    <row r="240" spans="1:4">
      <c r="A240" s="179" t="s">
        <v>795</v>
      </c>
      <c r="B240" s="180" t="s">
        <v>796</v>
      </c>
      <c r="C240" s="181">
        <v>0</v>
      </c>
      <c r="D240" s="181">
        <v>0</v>
      </c>
    </row>
    <row r="241" spans="1:4">
      <c r="A241" s="179" t="s">
        <v>797</v>
      </c>
      <c r="B241" s="180" t="s">
        <v>798</v>
      </c>
      <c r="C241" s="179">
        <v>0</v>
      </c>
      <c r="D241" s="179">
        <v>0</v>
      </c>
    </row>
    <row r="242" spans="1:4">
      <c r="A242" s="179" t="s">
        <v>799</v>
      </c>
      <c r="B242" s="180" t="s">
        <v>800</v>
      </c>
      <c r="C242" s="179">
        <v>0</v>
      </c>
      <c r="D242" s="179">
        <v>0</v>
      </c>
    </row>
    <row r="243" spans="1:4">
      <c r="A243" s="179" t="s">
        <v>801</v>
      </c>
      <c r="B243" s="180" t="s">
        <v>802</v>
      </c>
      <c r="C243" s="179">
        <v>0</v>
      </c>
      <c r="D243" s="179">
        <v>0</v>
      </c>
    </row>
    <row r="244" spans="1:4">
      <c r="A244" s="179" t="s">
        <v>803</v>
      </c>
      <c r="B244" s="180" t="s">
        <v>804</v>
      </c>
      <c r="C244" s="179">
        <v>0</v>
      </c>
      <c r="D244" s="179">
        <v>0</v>
      </c>
    </row>
    <row r="245" spans="1:4">
      <c r="A245" s="179" t="s">
        <v>805</v>
      </c>
      <c r="B245" s="180" t="s">
        <v>806</v>
      </c>
      <c r="C245" s="179">
        <v>0</v>
      </c>
      <c r="D245" s="179">
        <v>0</v>
      </c>
    </row>
    <row r="246" spans="1:4">
      <c r="A246" s="176" t="s">
        <v>807</v>
      </c>
      <c r="B246" s="177" t="s">
        <v>808</v>
      </c>
      <c r="C246" s="182">
        <v>0</v>
      </c>
      <c r="D246" s="182">
        <v>0</v>
      </c>
    </row>
    <row r="247" spans="1:4">
      <c r="A247" s="176" t="s">
        <v>809</v>
      </c>
      <c r="B247" s="177" t="s">
        <v>363</v>
      </c>
      <c r="C247" s="178">
        <v>0</v>
      </c>
      <c r="D247" s="178">
        <v>0</v>
      </c>
    </row>
    <row r="248" spans="1:4">
      <c r="A248" s="179" t="s">
        <v>810</v>
      </c>
      <c r="B248" s="180" t="s">
        <v>811</v>
      </c>
      <c r="C248" s="181">
        <v>0</v>
      </c>
      <c r="D248" s="181">
        <v>0</v>
      </c>
    </row>
    <row r="249" spans="1:4">
      <c r="A249" s="179" t="s">
        <v>812</v>
      </c>
      <c r="B249" s="180" t="s">
        <v>813</v>
      </c>
      <c r="C249" s="179">
        <v>0</v>
      </c>
      <c r="D249" s="179">
        <v>0</v>
      </c>
    </row>
    <row r="250" spans="1:4">
      <c r="A250" s="179" t="s">
        <v>814</v>
      </c>
      <c r="B250" s="180" t="s">
        <v>815</v>
      </c>
      <c r="C250" s="179">
        <v>0</v>
      </c>
      <c r="D250" s="179">
        <v>0</v>
      </c>
    </row>
    <row r="251" spans="1:4">
      <c r="A251" s="179" t="s">
        <v>816</v>
      </c>
      <c r="B251" s="180" t="s">
        <v>817</v>
      </c>
      <c r="C251" s="181">
        <v>0</v>
      </c>
      <c r="D251" s="181">
        <v>0</v>
      </c>
    </row>
    <row r="252" spans="1:4">
      <c r="A252" s="179" t="s">
        <v>818</v>
      </c>
      <c r="B252" s="180" t="s">
        <v>819</v>
      </c>
      <c r="C252" s="181">
        <v>0</v>
      </c>
      <c r="D252" s="181">
        <v>0</v>
      </c>
    </row>
    <row r="253" spans="1:4">
      <c r="A253" s="179" t="s">
        <v>820</v>
      </c>
      <c r="B253" s="180" t="s">
        <v>821</v>
      </c>
      <c r="C253" s="179">
        <v>0</v>
      </c>
      <c r="D253" s="179">
        <v>0</v>
      </c>
    </row>
    <row r="254" spans="1:4">
      <c r="A254" s="179" t="s">
        <v>822</v>
      </c>
      <c r="B254" s="180" t="s">
        <v>823</v>
      </c>
      <c r="C254" s="179">
        <v>0</v>
      </c>
      <c r="D254" s="179">
        <v>0</v>
      </c>
    </row>
    <row r="255" spans="1:4" ht="31.5">
      <c r="A255" s="179" t="s">
        <v>824</v>
      </c>
      <c r="B255" s="180" t="s">
        <v>825</v>
      </c>
      <c r="C255" s="179">
        <v>0</v>
      </c>
      <c r="D255" s="179">
        <v>0</v>
      </c>
    </row>
    <row r="256" spans="1:4" ht="31.5">
      <c r="A256" s="179" t="s">
        <v>826</v>
      </c>
      <c r="B256" s="180" t="s">
        <v>827</v>
      </c>
      <c r="C256" s="179">
        <v>0</v>
      </c>
      <c r="D256" s="179">
        <v>0</v>
      </c>
    </row>
    <row r="257" spans="1:4">
      <c r="A257" s="179" t="s">
        <v>828</v>
      </c>
      <c r="B257" s="180" t="s">
        <v>829</v>
      </c>
      <c r="C257" s="179">
        <v>0</v>
      </c>
      <c r="D257" s="179">
        <v>0</v>
      </c>
    </row>
    <row r="258" spans="1:4">
      <c r="A258" s="176" t="s">
        <v>830</v>
      </c>
      <c r="B258" s="177" t="s">
        <v>831</v>
      </c>
      <c r="C258" s="182">
        <v>0</v>
      </c>
      <c r="D258" s="182">
        <v>0</v>
      </c>
    </row>
    <row r="259" spans="1:4">
      <c r="A259" s="176" t="s">
        <v>832</v>
      </c>
      <c r="B259" s="177" t="s">
        <v>363</v>
      </c>
      <c r="C259" s="178">
        <v>0</v>
      </c>
      <c r="D259" s="178">
        <v>0</v>
      </c>
    </row>
    <row r="260" spans="1:4">
      <c r="A260" s="179" t="s">
        <v>777</v>
      </c>
      <c r="B260" s="180" t="s">
        <v>833</v>
      </c>
      <c r="C260" s="179">
        <v>0</v>
      </c>
      <c r="D260" s="179">
        <v>0</v>
      </c>
    </row>
    <row r="261" spans="1:4">
      <c r="A261" s="179" t="s">
        <v>834</v>
      </c>
      <c r="B261" s="180" t="s">
        <v>835</v>
      </c>
      <c r="C261" s="179">
        <v>0</v>
      </c>
      <c r="D261" s="179">
        <v>0</v>
      </c>
    </row>
    <row r="262" spans="1:4">
      <c r="A262" s="179" t="s">
        <v>836</v>
      </c>
      <c r="B262" s="180" t="s">
        <v>837</v>
      </c>
      <c r="C262" s="181">
        <v>0</v>
      </c>
      <c r="D262" s="181">
        <v>0</v>
      </c>
    </row>
    <row r="263" spans="1:4">
      <c r="A263" s="179" t="s">
        <v>783</v>
      </c>
      <c r="B263" s="180" t="s">
        <v>838</v>
      </c>
      <c r="C263" s="179">
        <v>0</v>
      </c>
      <c r="D263" s="179">
        <v>0</v>
      </c>
    </row>
    <row r="264" spans="1:4">
      <c r="A264" s="179" t="s">
        <v>785</v>
      </c>
      <c r="B264" s="180" t="s">
        <v>839</v>
      </c>
      <c r="C264" s="179">
        <v>0</v>
      </c>
      <c r="D264" s="179">
        <v>0</v>
      </c>
    </row>
    <row r="265" spans="1:4">
      <c r="A265" s="179" t="s">
        <v>787</v>
      </c>
      <c r="B265" s="180" t="s">
        <v>840</v>
      </c>
      <c r="C265" s="181">
        <v>0</v>
      </c>
      <c r="D265" s="181">
        <v>0</v>
      </c>
    </row>
    <row r="266" spans="1:4">
      <c r="A266" s="179" t="s">
        <v>789</v>
      </c>
      <c r="B266" s="180" t="s">
        <v>841</v>
      </c>
      <c r="C266" s="179">
        <v>0</v>
      </c>
      <c r="D266" s="179">
        <v>0</v>
      </c>
    </row>
    <row r="267" spans="1:4">
      <c r="A267" s="179" t="s">
        <v>791</v>
      </c>
      <c r="B267" s="180" t="s">
        <v>842</v>
      </c>
      <c r="C267" s="179">
        <v>0</v>
      </c>
      <c r="D267" s="179">
        <v>0</v>
      </c>
    </row>
    <row r="268" spans="1:4">
      <c r="A268" s="179" t="s">
        <v>843</v>
      </c>
      <c r="B268" s="180" t="s">
        <v>844</v>
      </c>
      <c r="C268" s="181">
        <v>0</v>
      </c>
      <c r="D268" s="181">
        <v>0</v>
      </c>
    </row>
    <row r="269" spans="1:4">
      <c r="A269" s="179" t="s">
        <v>795</v>
      </c>
      <c r="B269" s="180" t="s">
        <v>845</v>
      </c>
      <c r="C269" s="181">
        <v>0</v>
      </c>
      <c r="D269" s="181">
        <v>0</v>
      </c>
    </row>
    <row r="270" spans="1:4">
      <c r="A270" s="179" t="s">
        <v>797</v>
      </c>
      <c r="B270" s="180" t="s">
        <v>846</v>
      </c>
      <c r="C270" s="179">
        <v>0</v>
      </c>
      <c r="D270" s="179">
        <v>0</v>
      </c>
    </row>
    <row r="271" spans="1:4">
      <c r="A271" s="179" t="s">
        <v>799</v>
      </c>
      <c r="B271" s="180" t="s">
        <v>847</v>
      </c>
      <c r="C271" s="179">
        <v>0</v>
      </c>
      <c r="D271" s="179">
        <v>0</v>
      </c>
    </row>
    <row r="272" spans="1:4">
      <c r="A272" s="179" t="s">
        <v>801</v>
      </c>
      <c r="B272" s="180" t="s">
        <v>848</v>
      </c>
      <c r="C272" s="179">
        <v>0</v>
      </c>
      <c r="D272" s="179">
        <v>0</v>
      </c>
    </row>
    <row r="273" spans="1:4">
      <c r="A273" s="179" t="s">
        <v>803</v>
      </c>
      <c r="B273" s="180" t="s">
        <v>849</v>
      </c>
      <c r="C273" s="179">
        <v>0</v>
      </c>
      <c r="D273" s="179">
        <v>0</v>
      </c>
    </row>
    <row r="274" spans="1:4">
      <c r="A274" s="179" t="s">
        <v>805</v>
      </c>
      <c r="B274" s="180" t="s">
        <v>850</v>
      </c>
      <c r="C274" s="179">
        <v>0</v>
      </c>
      <c r="D274" s="179">
        <v>0</v>
      </c>
    </row>
    <row r="275" spans="1:4">
      <c r="A275" s="176" t="s">
        <v>851</v>
      </c>
      <c r="B275" s="177" t="s">
        <v>852</v>
      </c>
      <c r="C275" s="182">
        <v>0</v>
      </c>
      <c r="D275" s="182">
        <v>0</v>
      </c>
    </row>
    <row r="276" spans="1:4">
      <c r="A276" s="176" t="s">
        <v>853</v>
      </c>
      <c r="B276" s="177" t="s">
        <v>363</v>
      </c>
      <c r="C276" s="178">
        <v>0</v>
      </c>
      <c r="D276" s="178">
        <v>0</v>
      </c>
    </row>
    <row r="277" spans="1:4">
      <c r="A277" s="179" t="s">
        <v>854</v>
      </c>
      <c r="B277" s="180" t="s">
        <v>855</v>
      </c>
      <c r="C277" s="181">
        <v>0</v>
      </c>
      <c r="D277" s="181">
        <v>0</v>
      </c>
    </row>
    <row r="278" spans="1:4">
      <c r="A278" s="179" t="s">
        <v>856</v>
      </c>
      <c r="B278" s="180" t="s">
        <v>857</v>
      </c>
      <c r="C278" s="179">
        <v>0</v>
      </c>
      <c r="D278" s="179">
        <v>0</v>
      </c>
    </row>
    <row r="279" spans="1:4">
      <c r="A279" s="179" t="s">
        <v>858</v>
      </c>
      <c r="B279" s="180" t="s">
        <v>859</v>
      </c>
      <c r="C279" s="181">
        <v>0</v>
      </c>
      <c r="D279" s="181">
        <v>0</v>
      </c>
    </row>
    <row r="280" spans="1:4">
      <c r="A280" s="179" t="s">
        <v>860</v>
      </c>
      <c r="B280" s="180" t="s">
        <v>861</v>
      </c>
      <c r="C280" s="179">
        <v>0</v>
      </c>
      <c r="D280" s="179">
        <v>0</v>
      </c>
    </row>
    <row r="281" spans="1:4">
      <c r="A281" s="179" t="s">
        <v>862</v>
      </c>
      <c r="B281" s="180" t="s">
        <v>863</v>
      </c>
      <c r="C281" s="179">
        <v>0</v>
      </c>
      <c r="D281" s="179">
        <v>0</v>
      </c>
    </row>
    <row r="282" spans="1:4">
      <c r="A282" s="179" t="s">
        <v>864</v>
      </c>
      <c r="B282" s="180" t="s">
        <v>865</v>
      </c>
      <c r="C282" s="179">
        <v>0</v>
      </c>
      <c r="D282" s="179">
        <v>0</v>
      </c>
    </row>
    <row r="283" spans="1:4">
      <c r="A283" s="179" t="s">
        <v>866</v>
      </c>
      <c r="B283" s="180" t="s">
        <v>867</v>
      </c>
      <c r="C283" s="181">
        <v>0</v>
      </c>
      <c r="D283" s="181">
        <v>0</v>
      </c>
    </row>
    <row r="284" spans="1:4">
      <c r="A284" s="179" t="s">
        <v>868</v>
      </c>
      <c r="B284" s="180" t="s">
        <v>869</v>
      </c>
      <c r="C284" s="179">
        <v>0</v>
      </c>
      <c r="D284" s="179">
        <v>0</v>
      </c>
    </row>
    <row r="285" spans="1:4">
      <c r="A285" s="179" t="s">
        <v>870</v>
      </c>
      <c r="B285" s="180" t="s">
        <v>871</v>
      </c>
      <c r="C285" s="179">
        <v>0</v>
      </c>
      <c r="D285" s="179">
        <v>0</v>
      </c>
    </row>
    <row r="286" spans="1:4">
      <c r="A286" s="179" t="s">
        <v>872</v>
      </c>
      <c r="B286" s="180" t="s">
        <v>873</v>
      </c>
      <c r="C286" s="179">
        <v>0</v>
      </c>
      <c r="D286" s="179">
        <v>0</v>
      </c>
    </row>
    <row r="287" spans="1:4">
      <c r="A287" s="179" t="s">
        <v>874</v>
      </c>
      <c r="B287" s="180" t="s">
        <v>875</v>
      </c>
      <c r="C287" s="181">
        <v>0</v>
      </c>
      <c r="D287" s="181">
        <v>0</v>
      </c>
    </row>
    <row r="288" spans="1:4">
      <c r="A288" s="179" t="s">
        <v>876</v>
      </c>
      <c r="B288" s="180" t="s">
        <v>877</v>
      </c>
      <c r="C288" s="179">
        <v>0</v>
      </c>
      <c r="D288" s="179">
        <v>0</v>
      </c>
    </row>
    <row r="289" spans="1:4">
      <c r="A289" s="179" t="s">
        <v>878</v>
      </c>
      <c r="B289" s="180" t="s">
        <v>879</v>
      </c>
      <c r="C289" s="179">
        <v>0</v>
      </c>
      <c r="D289" s="179">
        <v>0</v>
      </c>
    </row>
    <row r="290" spans="1:4">
      <c r="A290" s="179" t="s">
        <v>880</v>
      </c>
      <c r="B290" s="180" t="s">
        <v>881</v>
      </c>
      <c r="C290" s="179">
        <v>0</v>
      </c>
      <c r="D290" s="179">
        <v>0</v>
      </c>
    </row>
    <row r="291" spans="1:4">
      <c r="A291" s="179" t="s">
        <v>882</v>
      </c>
      <c r="B291" s="180" t="s">
        <v>883</v>
      </c>
      <c r="C291" s="179">
        <v>0</v>
      </c>
      <c r="D291" s="179">
        <v>0</v>
      </c>
    </row>
    <row r="292" spans="1:4">
      <c r="A292" s="179" t="s">
        <v>884</v>
      </c>
      <c r="B292" s="180" t="s">
        <v>885</v>
      </c>
      <c r="C292" s="179">
        <v>0</v>
      </c>
      <c r="D292" s="179">
        <v>0</v>
      </c>
    </row>
    <row r="293" spans="1:4">
      <c r="A293" s="179" t="s">
        <v>886</v>
      </c>
      <c r="B293" s="180" t="s">
        <v>887</v>
      </c>
      <c r="C293" s="181">
        <v>0</v>
      </c>
      <c r="D293" s="181">
        <v>0</v>
      </c>
    </row>
    <row r="294" spans="1:4">
      <c r="A294" s="179" t="s">
        <v>888</v>
      </c>
      <c r="B294" s="180" t="s">
        <v>889</v>
      </c>
      <c r="C294" s="179">
        <v>0</v>
      </c>
      <c r="D294" s="179">
        <v>0</v>
      </c>
    </row>
    <row r="295" spans="1:4">
      <c r="A295" s="179" t="s">
        <v>890</v>
      </c>
      <c r="B295" s="180" t="s">
        <v>891</v>
      </c>
      <c r="C295" s="179">
        <v>0</v>
      </c>
      <c r="D295" s="179">
        <v>0</v>
      </c>
    </row>
    <row r="296" spans="1:4" ht="31.5">
      <c r="A296" s="179" t="s">
        <v>892</v>
      </c>
      <c r="B296" s="180" t="s">
        <v>893</v>
      </c>
      <c r="C296" s="181">
        <v>0</v>
      </c>
      <c r="D296" s="181">
        <v>0</v>
      </c>
    </row>
    <row r="297" spans="1:4" ht="31.5">
      <c r="A297" s="179" t="s">
        <v>894</v>
      </c>
      <c r="B297" s="180" t="s">
        <v>895</v>
      </c>
      <c r="C297" s="179">
        <v>0</v>
      </c>
      <c r="D297" s="179">
        <v>0</v>
      </c>
    </row>
    <row r="298" spans="1:4" ht="31.5">
      <c r="A298" s="179" t="s">
        <v>896</v>
      </c>
      <c r="B298" s="180" t="s">
        <v>897</v>
      </c>
      <c r="C298" s="179">
        <v>0</v>
      </c>
      <c r="D298" s="179">
        <v>0</v>
      </c>
    </row>
    <row r="299" spans="1:4">
      <c r="A299" s="179" t="s">
        <v>898</v>
      </c>
      <c r="B299" s="180" t="s">
        <v>899</v>
      </c>
      <c r="C299" s="179">
        <v>0</v>
      </c>
      <c r="D299" s="179">
        <v>0</v>
      </c>
    </row>
    <row r="300" spans="1:4">
      <c r="A300" s="179" t="s">
        <v>900</v>
      </c>
      <c r="B300" s="180" t="s">
        <v>901</v>
      </c>
      <c r="C300" s="179">
        <v>0</v>
      </c>
      <c r="D300" s="179">
        <v>0</v>
      </c>
    </row>
    <row r="301" spans="1:4">
      <c r="A301" s="179" t="s">
        <v>902</v>
      </c>
      <c r="B301" s="180" t="s">
        <v>903</v>
      </c>
      <c r="C301" s="181">
        <v>0</v>
      </c>
      <c r="D301" s="181">
        <v>0</v>
      </c>
    </row>
    <row r="302" spans="1:4">
      <c r="A302" s="179" t="s">
        <v>904</v>
      </c>
      <c r="B302" s="180" t="s">
        <v>905</v>
      </c>
      <c r="C302" s="179">
        <v>0</v>
      </c>
      <c r="D302" s="179">
        <v>0</v>
      </c>
    </row>
    <row r="303" spans="1:4">
      <c r="A303" s="179" t="s">
        <v>906</v>
      </c>
      <c r="B303" s="180" t="s">
        <v>907</v>
      </c>
      <c r="C303" s="179">
        <v>0</v>
      </c>
      <c r="D303" s="179">
        <v>0</v>
      </c>
    </row>
    <row r="304" spans="1:4">
      <c r="A304" s="179" t="s">
        <v>908</v>
      </c>
      <c r="B304" s="180" t="s">
        <v>909</v>
      </c>
      <c r="C304" s="181">
        <v>0</v>
      </c>
      <c r="D304" s="181">
        <v>0</v>
      </c>
    </row>
    <row r="305" spans="1:4">
      <c r="A305" s="179" t="s">
        <v>910</v>
      </c>
      <c r="B305" s="180" t="s">
        <v>911</v>
      </c>
      <c r="C305" s="179">
        <v>0</v>
      </c>
      <c r="D305" s="179">
        <v>0</v>
      </c>
    </row>
    <row r="306" spans="1:4">
      <c r="A306" s="179" t="s">
        <v>912</v>
      </c>
      <c r="B306" s="180" t="s">
        <v>913</v>
      </c>
      <c r="C306" s="179">
        <v>0</v>
      </c>
      <c r="D306" s="179">
        <v>0</v>
      </c>
    </row>
    <row r="307" spans="1:4">
      <c r="A307" s="179" t="s">
        <v>914</v>
      </c>
      <c r="B307" s="180" t="s">
        <v>915</v>
      </c>
      <c r="C307" s="181">
        <v>0</v>
      </c>
      <c r="D307" s="181">
        <v>0</v>
      </c>
    </row>
    <row r="308" spans="1:4">
      <c r="A308" s="179" t="s">
        <v>916</v>
      </c>
      <c r="B308" s="180" t="s">
        <v>917</v>
      </c>
      <c r="C308" s="179">
        <v>0</v>
      </c>
      <c r="D308" s="179">
        <v>0</v>
      </c>
    </row>
    <row r="309" spans="1:4">
      <c r="A309" s="179" t="s">
        <v>918</v>
      </c>
      <c r="B309" s="180" t="s">
        <v>919</v>
      </c>
      <c r="C309" s="179">
        <v>0</v>
      </c>
      <c r="D309" s="179">
        <v>0</v>
      </c>
    </row>
    <row r="310" spans="1:4">
      <c r="A310" s="179" t="s">
        <v>920</v>
      </c>
      <c r="B310" s="180" t="s">
        <v>921</v>
      </c>
      <c r="C310" s="179">
        <v>0</v>
      </c>
      <c r="D310" s="179">
        <v>0</v>
      </c>
    </row>
    <row r="311" spans="1:4">
      <c r="A311" s="179" t="s">
        <v>922</v>
      </c>
      <c r="B311" s="180" t="s">
        <v>923</v>
      </c>
      <c r="C311" s="179">
        <v>0</v>
      </c>
      <c r="D311" s="179">
        <v>0</v>
      </c>
    </row>
    <row r="312" spans="1:4">
      <c r="A312" s="179" t="s">
        <v>924</v>
      </c>
      <c r="B312" s="180" t="s">
        <v>925</v>
      </c>
      <c r="C312" s="181">
        <v>0</v>
      </c>
      <c r="D312" s="181">
        <v>0</v>
      </c>
    </row>
    <row r="313" spans="1:4">
      <c r="A313" s="179" t="s">
        <v>926</v>
      </c>
      <c r="B313" s="180" t="s">
        <v>927</v>
      </c>
      <c r="C313" s="179">
        <v>0</v>
      </c>
      <c r="D313" s="179">
        <v>0</v>
      </c>
    </row>
    <row r="314" spans="1:4">
      <c r="A314" s="179" t="s">
        <v>928</v>
      </c>
      <c r="B314" s="180" t="s">
        <v>929</v>
      </c>
      <c r="C314" s="179">
        <v>0</v>
      </c>
      <c r="D314" s="179">
        <v>0</v>
      </c>
    </row>
    <row r="315" spans="1:4">
      <c r="A315" s="179" t="s">
        <v>930</v>
      </c>
      <c r="B315" s="180" t="s">
        <v>931</v>
      </c>
      <c r="C315" s="181">
        <v>0</v>
      </c>
      <c r="D315" s="181">
        <v>0</v>
      </c>
    </row>
    <row r="316" spans="1:4">
      <c r="A316" s="179" t="s">
        <v>932</v>
      </c>
      <c r="B316" s="180" t="s">
        <v>933</v>
      </c>
      <c r="C316" s="179">
        <v>0</v>
      </c>
      <c r="D316" s="179">
        <v>0</v>
      </c>
    </row>
    <row r="317" spans="1:4">
      <c r="A317" s="179" t="s">
        <v>934</v>
      </c>
      <c r="B317" s="180" t="s">
        <v>935</v>
      </c>
      <c r="C317" s="179">
        <v>0</v>
      </c>
      <c r="D317" s="179">
        <v>0</v>
      </c>
    </row>
    <row r="318" spans="1:4">
      <c r="A318" s="179" t="s">
        <v>936</v>
      </c>
      <c r="B318" s="180" t="s">
        <v>937</v>
      </c>
      <c r="C318" s="181">
        <v>0</v>
      </c>
      <c r="D318" s="181">
        <v>0</v>
      </c>
    </row>
    <row r="319" spans="1:4">
      <c r="A319" s="179" t="s">
        <v>938</v>
      </c>
      <c r="B319" s="180" t="s">
        <v>939</v>
      </c>
      <c r="C319" s="179">
        <v>0</v>
      </c>
      <c r="D319" s="179">
        <v>0</v>
      </c>
    </row>
    <row r="320" spans="1:4">
      <c r="A320" s="179" t="s">
        <v>940</v>
      </c>
      <c r="B320" s="180" t="s">
        <v>941</v>
      </c>
      <c r="C320" s="179">
        <v>0</v>
      </c>
      <c r="D320" s="179">
        <v>0</v>
      </c>
    </row>
    <row r="321" spans="1:4">
      <c r="A321" s="179" t="s">
        <v>942</v>
      </c>
      <c r="B321" s="180" t="s">
        <v>943</v>
      </c>
      <c r="C321" s="179">
        <v>0</v>
      </c>
      <c r="D321" s="179">
        <v>0</v>
      </c>
    </row>
    <row r="322" spans="1:4">
      <c r="A322" s="179" t="s">
        <v>944</v>
      </c>
      <c r="B322" s="180" t="s">
        <v>945</v>
      </c>
      <c r="C322" s="181">
        <v>0</v>
      </c>
      <c r="D322" s="181">
        <v>0</v>
      </c>
    </row>
    <row r="323" spans="1:4">
      <c r="A323" s="179" t="s">
        <v>946</v>
      </c>
      <c r="B323" s="180" t="s">
        <v>947</v>
      </c>
      <c r="C323" s="179">
        <v>0</v>
      </c>
      <c r="D323" s="179">
        <v>0</v>
      </c>
    </row>
    <row r="324" spans="1:4">
      <c r="A324" s="179" t="s">
        <v>948</v>
      </c>
      <c r="B324" s="180" t="s">
        <v>949</v>
      </c>
      <c r="C324" s="179">
        <v>0</v>
      </c>
      <c r="D324" s="179">
        <v>0</v>
      </c>
    </row>
    <row r="325" spans="1:4">
      <c r="A325" s="176" t="s">
        <v>950</v>
      </c>
      <c r="B325" s="177" t="s">
        <v>951</v>
      </c>
      <c r="C325" s="182">
        <v>0</v>
      </c>
      <c r="D325" s="182">
        <v>0</v>
      </c>
    </row>
    <row r="326" spans="1:4">
      <c r="A326" s="176" t="s">
        <v>952</v>
      </c>
      <c r="B326" s="177" t="s">
        <v>953</v>
      </c>
      <c r="C326" s="182">
        <v>11474072.300000001</v>
      </c>
      <c r="D326" s="182">
        <v>22006391.699999999</v>
      </c>
    </row>
    <row r="327" spans="1:4">
      <c r="A327" s="176" t="s">
        <v>954</v>
      </c>
      <c r="B327" s="177" t="s">
        <v>955</v>
      </c>
      <c r="C327" s="182">
        <v>12277728.6</v>
      </c>
      <c r="D327" s="182">
        <v>24270147</v>
      </c>
    </row>
    <row r="328" spans="1:4">
      <c r="A328" s="176" t="s">
        <v>956</v>
      </c>
      <c r="B328" s="177" t="s">
        <v>363</v>
      </c>
      <c r="C328" s="178">
        <v>0</v>
      </c>
      <c r="D328" s="178">
        <v>0</v>
      </c>
    </row>
    <row r="329" spans="1:4">
      <c r="A329" s="176" t="s">
        <v>957</v>
      </c>
      <c r="B329" s="177" t="s">
        <v>363</v>
      </c>
      <c r="C329" s="178">
        <v>0</v>
      </c>
      <c r="D329" s="178">
        <v>0</v>
      </c>
    </row>
    <row r="330" spans="1:4">
      <c r="A330" s="176" t="s">
        <v>958</v>
      </c>
      <c r="B330" s="177" t="s">
        <v>363</v>
      </c>
      <c r="C330" s="178">
        <v>0</v>
      </c>
      <c r="D330" s="178">
        <v>0</v>
      </c>
    </row>
    <row r="331" spans="1:4" ht="31.5">
      <c r="A331" s="179" t="s">
        <v>959</v>
      </c>
      <c r="B331" s="180" t="s">
        <v>960</v>
      </c>
      <c r="C331" s="179">
        <v>0</v>
      </c>
      <c r="D331" s="179">
        <v>0</v>
      </c>
    </row>
    <row r="332" spans="1:4" ht="31.5">
      <c r="A332" s="179" t="s">
        <v>961</v>
      </c>
      <c r="B332" s="180" t="s">
        <v>962</v>
      </c>
      <c r="C332" s="179">
        <v>0</v>
      </c>
      <c r="D332" s="179">
        <v>0</v>
      </c>
    </row>
    <row r="333" spans="1:4" ht="31.5">
      <c r="A333" s="179" t="s">
        <v>963</v>
      </c>
      <c r="B333" s="180" t="s">
        <v>964</v>
      </c>
      <c r="C333" s="179">
        <v>0</v>
      </c>
      <c r="D333" s="179">
        <v>0</v>
      </c>
    </row>
    <row r="334" spans="1:4" ht="31.5">
      <c r="A334" s="179" t="s">
        <v>965</v>
      </c>
      <c r="B334" s="180" t="s">
        <v>966</v>
      </c>
      <c r="C334" s="179">
        <v>0</v>
      </c>
      <c r="D334" s="179">
        <v>0</v>
      </c>
    </row>
    <row r="335" spans="1:4" ht="31.5">
      <c r="A335" s="179" t="s">
        <v>967</v>
      </c>
      <c r="B335" s="180" t="s">
        <v>968</v>
      </c>
      <c r="C335" s="179">
        <v>3814.8</v>
      </c>
      <c r="D335" s="179">
        <v>19743.3</v>
      </c>
    </row>
    <row r="336" spans="1:4">
      <c r="A336" s="179" t="s">
        <v>969</v>
      </c>
      <c r="B336" s="180" t="s">
        <v>970</v>
      </c>
      <c r="C336" s="179">
        <v>0</v>
      </c>
      <c r="D336" s="179">
        <v>0</v>
      </c>
    </row>
    <row r="337" spans="1:4" ht="31.5">
      <c r="A337" s="179" t="s">
        <v>971</v>
      </c>
      <c r="B337" s="180" t="s">
        <v>972</v>
      </c>
      <c r="C337" s="179">
        <v>0</v>
      </c>
      <c r="D337" s="179">
        <v>0</v>
      </c>
    </row>
    <row r="338" spans="1:4" ht="31.5">
      <c r="A338" s="179" t="s">
        <v>973</v>
      </c>
      <c r="B338" s="180" t="s">
        <v>974</v>
      </c>
      <c r="C338" s="179">
        <v>0</v>
      </c>
      <c r="D338" s="179">
        <v>0</v>
      </c>
    </row>
    <row r="339" spans="1:4" ht="31.5">
      <c r="A339" s="179" t="s">
        <v>975</v>
      </c>
      <c r="B339" s="180" t="s">
        <v>976</v>
      </c>
      <c r="C339" s="179">
        <v>0.1</v>
      </c>
      <c r="D339" s="179">
        <v>0</v>
      </c>
    </row>
    <row r="340" spans="1:4" ht="31.5">
      <c r="A340" s="179" t="s">
        <v>977</v>
      </c>
      <c r="B340" s="180" t="s">
        <v>978</v>
      </c>
      <c r="C340" s="179">
        <v>0</v>
      </c>
      <c r="D340" s="179">
        <v>0</v>
      </c>
    </row>
    <row r="341" spans="1:4">
      <c r="A341" s="179" t="s">
        <v>979</v>
      </c>
      <c r="B341" s="180" t="s">
        <v>980</v>
      </c>
      <c r="C341" s="179">
        <v>0</v>
      </c>
      <c r="D341" s="179">
        <v>0</v>
      </c>
    </row>
    <row r="342" spans="1:4" ht="31.5">
      <c r="A342" s="179" t="s">
        <v>981</v>
      </c>
      <c r="B342" s="180" t="s">
        <v>982</v>
      </c>
      <c r="C342" s="179">
        <v>0</v>
      </c>
      <c r="D342" s="179">
        <v>0</v>
      </c>
    </row>
    <row r="343" spans="1:4">
      <c r="A343" s="179" t="s">
        <v>983</v>
      </c>
      <c r="B343" s="180" t="s">
        <v>984</v>
      </c>
      <c r="C343" s="179">
        <v>0</v>
      </c>
      <c r="D343" s="179">
        <v>0</v>
      </c>
    </row>
    <row r="344" spans="1:4" ht="31.5">
      <c r="A344" s="179" t="s">
        <v>985</v>
      </c>
      <c r="B344" s="180" t="s">
        <v>986</v>
      </c>
      <c r="C344" s="179">
        <v>0</v>
      </c>
      <c r="D344" s="179">
        <v>0</v>
      </c>
    </row>
    <row r="345" spans="1:4">
      <c r="A345" s="179" t="s">
        <v>987</v>
      </c>
      <c r="B345" s="180" t="s">
        <v>988</v>
      </c>
      <c r="C345" s="179">
        <v>0</v>
      </c>
      <c r="D345" s="179">
        <v>0</v>
      </c>
    </row>
    <row r="346" spans="1:4">
      <c r="A346" s="179" t="s">
        <v>989</v>
      </c>
      <c r="B346" s="180" t="s">
        <v>990</v>
      </c>
      <c r="C346" s="179">
        <v>0</v>
      </c>
      <c r="D346" s="179">
        <v>0</v>
      </c>
    </row>
    <row r="347" spans="1:4" ht="31.5">
      <c r="A347" s="179" t="s">
        <v>991</v>
      </c>
      <c r="B347" s="180" t="s">
        <v>992</v>
      </c>
      <c r="C347" s="179">
        <v>0</v>
      </c>
      <c r="D347" s="179">
        <v>0</v>
      </c>
    </row>
    <row r="348" spans="1:4" ht="31.5">
      <c r="A348" s="179" t="s">
        <v>993</v>
      </c>
      <c r="B348" s="180" t="s">
        <v>994</v>
      </c>
      <c r="C348" s="179">
        <v>0</v>
      </c>
      <c r="D348" s="179">
        <v>0</v>
      </c>
    </row>
    <row r="349" spans="1:4" ht="31.5">
      <c r="A349" s="179" t="s">
        <v>995</v>
      </c>
      <c r="B349" s="180" t="s">
        <v>996</v>
      </c>
      <c r="C349" s="179">
        <v>0</v>
      </c>
      <c r="D349" s="179">
        <v>0</v>
      </c>
    </row>
    <row r="350" spans="1:4" ht="31.5">
      <c r="A350" s="179" t="s">
        <v>997</v>
      </c>
      <c r="B350" s="180" t="s">
        <v>998</v>
      </c>
      <c r="C350" s="179">
        <v>0</v>
      </c>
      <c r="D350" s="179">
        <v>0</v>
      </c>
    </row>
    <row r="351" spans="1:4" ht="31.5">
      <c r="A351" s="179" t="s">
        <v>999</v>
      </c>
      <c r="B351" s="180" t="s">
        <v>1000</v>
      </c>
      <c r="C351" s="179">
        <v>0</v>
      </c>
      <c r="D351" s="179">
        <v>0</v>
      </c>
    </row>
    <row r="352" spans="1:4" ht="47.25">
      <c r="A352" s="176" t="s">
        <v>1001</v>
      </c>
      <c r="B352" s="177" t="s">
        <v>1002</v>
      </c>
      <c r="C352" s="178">
        <v>3815</v>
      </c>
      <c r="D352" s="178">
        <v>19743.3</v>
      </c>
    </row>
    <row r="353" spans="1:4">
      <c r="A353" s="176" t="s">
        <v>1003</v>
      </c>
      <c r="B353" s="177" t="s">
        <v>363</v>
      </c>
      <c r="C353" s="178">
        <v>0</v>
      </c>
      <c r="D353" s="178">
        <v>0</v>
      </c>
    </row>
    <row r="354" spans="1:4" ht="31.5">
      <c r="A354" s="179" t="s">
        <v>1004</v>
      </c>
      <c r="B354" s="180" t="s">
        <v>1005</v>
      </c>
      <c r="C354" s="179">
        <v>0</v>
      </c>
      <c r="D354" s="179">
        <v>0</v>
      </c>
    </row>
    <row r="355" spans="1:4" ht="31.5">
      <c r="A355" s="179" t="s">
        <v>1006</v>
      </c>
      <c r="B355" s="180" t="s">
        <v>1007</v>
      </c>
      <c r="C355" s="179">
        <v>0</v>
      </c>
      <c r="D355" s="179">
        <v>0</v>
      </c>
    </row>
    <row r="356" spans="1:4">
      <c r="A356" s="176" t="s">
        <v>1008</v>
      </c>
      <c r="B356" s="177" t="s">
        <v>1009</v>
      </c>
      <c r="C356" s="178">
        <v>0</v>
      </c>
      <c r="D356" s="178">
        <v>0</v>
      </c>
    </row>
    <row r="357" spans="1:4">
      <c r="A357" s="176" t="s">
        <v>1010</v>
      </c>
      <c r="B357" s="177" t="s">
        <v>363</v>
      </c>
      <c r="C357" s="178">
        <v>0</v>
      </c>
      <c r="D357" s="178">
        <v>0</v>
      </c>
    </row>
    <row r="358" spans="1:4">
      <c r="A358" s="179" t="s">
        <v>1011</v>
      </c>
      <c r="B358" s="180" t="s">
        <v>1012</v>
      </c>
      <c r="C358" s="179">
        <v>0</v>
      </c>
      <c r="D358" s="179">
        <v>0</v>
      </c>
    </row>
    <row r="359" spans="1:4">
      <c r="A359" s="179" t="s">
        <v>1013</v>
      </c>
      <c r="B359" s="180" t="s">
        <v>1014</v>
      </c>
      <c r="C359" s="179">
        <v>12047676</v>
      </c>
      <c r="D359" s="179">
        <v>24129551.199999999</v>
      </c>
    </row>
    <row r="360" spans="1:4" ht="31.5">
      <c r="A360" s="179" t="s">
        <v>1015</v>
      </c>
      <c r="B360" s="180" t="s">
        <v>1016</v>
      </c>
      <c r="C360" s="179">
        <v>0</v>
      </c>
      <c r="D360" s="179">
        <v>0</v>
      </c>
    </row>
    <row r="361" spans="1:4" ht="31.5">
      <c r="A361" s="179" t="s">
        <v>1017</v>
      </c>
      <c r="B361" s="180" t="s">
        <v>1018</v>
      </c>
      <c r="C361" s="179">
        <v>0</v>
      </c>
      <c r="D361" s="179">
        <v>0</v>
      </c>
    </row>
    <row r="362" spans="1:4" ht="31.5">
      <c r="A362" s="179" t="s">
        <v>1019</v>
      </c>
      <c r="B362" s="180" t="s">
        <v>1020</v>
      </c>
      <c r="C362" s="179">
        <v>226237.7</v>
      </c>
      <c r="D362" s="179">
        <v>120852.5</v>
      </c>
    </row>
    <row r="363" spans="1:4" ht="31.5">
      <c r="A363" s="179" t="s">
        <v>1021</v>
      </c>
      <c r="B363" s="180" t="s">
        <v>1022</v>
      </c>
      <c r="C363" s="179">
        <v>0</v>
      </c>
      <c r="D363" s="179">
        <v>0</v>
      </c>
    </row>
    <row r="364" spans="1:4">
      <c r="A364" s="179" t="s">
        <v>1023</v>
      </c>
      <c r="B364" s="180" t="s">
        <v>1024</v>
      </c>
      <c r="C364" s="179">
        <v>0</v>
      </c>
      <c r="D364" s="179">
        <v>0</v>
      </c>
    </row>
    <row r="365" spans="1:4" ht="31.5">
      <c r="A365" s="179" t="s">
        <v>1025</v>
      </c>
      <c r="B365" s="180" t="s">
        <v>1026</v>
      </c>
      <c r="C365" s="179">
        <v>0</v>
      </c>
      <c r="D365" s="179">
        <v>0</v>
      </c>
    </row>
    <row r="366" spans="1:4" ht="31.5">
      <c r="A366" s="176" t="s">
        <v>1027</v>
      </c>
      <c r="B366" s="177" t="s">
        <v>1028</v>
      </c>
      <c r="C366" s="178">
        <v>12273913.699999999</v>
      </c>
      <c r="D366" s="178">
        <v>24250403.699999999</v>
      </c>
    </row>
    <row r="367" spans="1:4">
      <c r="A367" s="176" t="s">
        <v>1029</v>
      </c>
      <c r="B367" s="177" t="s">
        <v>1030</v>
      </c>
      <c r="C367" s="178">
        <v>12277728.6</v>
      </c>
      <c r="D367" s="178">
        <v>24270147</v>
      </c>
    </row>
    <row r="368" spans="1:4">
      <c r="A368" s="176" t="s">
        <v>1031</v>
      </c>
      <c r="B368" s="177" t="s">
        <v>363</v>
      </c>
      <c r="C368" s="178">
        <v>0</v>
      </c>
      <c r="D368" s="178">
        <v>0</v>
      </c>
    </row>
    <row r="369" spans="1:4">
      <c r="A369" s="179" t="s">
        <v>1032</v>
      </c>
      <c r="B369" s="180" t="s">
        <v>1033</v>
      </c>
      <c r="C369" s="179">
        <v>0</v>
      </c>
      <c r="D369" s="179">
        <v>0</v>
      </c>
    </row>
    <row r="370" spans="1:4">
      <c r="A370" s="179" t="s">
        <v>1034</v>
      </c>
      <c r="B370" s="180" t="s">
        <v>1035</v>
      </c>
      <c r="C370" s="179">
        <v>0</v>
      </c>
      <c r="D370" s="179">
        <v>0</v>
      </c>
    </row>
    <row r="371" spans="1:4">
      <c r="A371" s="179" t="s">
        <v>1036</v>
      </c>
      <c r="B371" s="180" t="s">
        <v>1037</v>
      </c>
      <c r="C371" s="179">
        <v>0</v>
      </c>
      <c r="D371" s="179">
        <v>0</v>
      </c>
    </row>
    <row r="372" spans="1:4">
      <c r="A372" s="179" t="s">
        <v>1038</v>
      </c>
      <c r="B372" s="180" t="s">
        <v>1039</v>
      </c>
      <c r="C372" s="179">
        <v>0</v>
      </c>
      <c r="D372" s="179">
        <v>0</v>
      </c>
    </row>
    <row r="373" spans="1:4" ht="31.5">
      <c r="A373" s="179" t="s">
        <v>1040</v>
      </c>
      <c r="B373" s="180" t="s">
        <v>1041</v>
      </c>
      <c r="C373" s="179">
        <v>0</v>
      </c>
      <c r="D373" s="179">
        <v>0</v>
      </c>
    </row>
    <row r="374" spans="1:4">
      <c r="A374" s="179" t="s">
        <v>1042</v>
      </c>
      <c r="B374" s="180" t="s">
        <v>1043</v>
      </c>
      <c r="C374" s="179">
        <v>0</v>
      </c>
      <c r="D374" s="179">
        <v>0</v>
      </c>
    </row>
    <row r="375" spans="1:4">
      <c r="A375" s="179" t="s">
        <v>1044</v>
      </c>
      <c r="B375" s="180" t="s">
        <v>1045</v>
      </c>
      <c r="C375" s="179">
        <v>0</v>
      </c>
      <c r="D375" s="179">
        <v>0</v>
      </c>
    </row>
    <row r="376" spans="1:4">
      <c r="A376" s="179" t="s">
        <v>1046</v>
      </c>
      <c r="B376" s="180" t="s">
        <v>1047</v>
      </c>
      <c r="C376" s="179">
        <v>225763.5</v>
      </c>
      <c r="D376" s="179">
        <v>226927.1</v>
      </c>
    </row>
    <row r="377" spans="1:4">
      <c r="A377" s="179" t="s">
        <v>1048</v>
      </c>
      <c r="B377" s="180" t="s">
        <v>1049</v>
      </c>
      <c r="C377" s="179">
        <v>0</v>
      </c>
      <c r="D377" s="179">
        <v>0</v>
      </c>
    </row>
    <row r="378" spans="1:4">
      <c r="A378" s="179" t="s">
        <v>1050</v>
      </c>
      <c r="B378" s="180" t="s">
        <v>1051</v>
      </c>
      <c r="C378" s="179">
        <v>210</v>
      </c>
      <c r="D378" s="179">
        <v>210</v>
      </c>
    </row>
  </sheetData>
  <mergeCells count="9">
    <mergeCell ref="B10:D10"/>
    <mergeCell ref="B11:D11"/>
    <mergeCell ref="B12:D12"/>
    <mergeCell ref="C1:D1"/>
    <mergeCell ref="C2:D2"/>
    <mergeCell ref="A5:D5"/>
    <mergeCell ref="A6:D6"/>
    <mergeCell ref="B8:D8"/>
    <mergeCell ref="B9:D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46A5-EC8F-4336-9C1C-FDF07906B69D}">
  <dimension ref="A1:I87"/>
  <sheetViews>
    <sheetView workbookViewId="0">
      <selection sqref="A1:XFD1048576"/>
    </sheetView>
  </sheetViews>
  <sheetFormatPr defaultRowHeight="15"/>
  <cols>
    <col min="1" max="1" width="3.85546875" style="184" customWidth="1"/>
    <col min="2" max="2" width="6.28515625" style="184" customWidth="1"/>
    <col min="3" max="3" width="4.7109375" style="184" customWidth="1"/>
    <col min="4" max="4" width="59.7109375" style="184" customWidth="1"/>
    <col min="5" max="5" width="8" style="184" customWidth="1"/>
    <col min="6" max="9" width="13.85546875" style="184" customWidth="1"/>
    <col min="10" max="16384" width="9.140625" style="184"/>
  </cols>
  <sheetData>
    <row r="1" spans="1:9" ht="45.75" customHeight="1">
      <c r="E1" s="185" t="s">
        <v>1052</v>
      </c>
      <c r="F1" s="185"/>
      <c r="G1" s="185"/>
      <c r="H1" s="185"/>
      <c r="I1" s="185"/>
    </row>
    <row r="2" spans="1:9" ht="33.6" customHeight="1">
      <c r="A2" s="186" t="s">
        <v>1053</v>
      </c>
      <c r="B2" s="186"/>
      <c r="C2" s="186"/>
      <c r="D2" s="186"/>
      <c r="E2" s="186"/>
      <c r="F2" s="186"/>
      <c r="G2" s="186"/>
      <c r="H2" s="186"/>
      <c r="I2" s="186"/>
    </row>
    <row r="3" spans="1:9" ht="15" customHeight="1">
      <c r="A3" s="187" t="s">
        <v>349</v>
      </c>
      <c r="B3" s="187"/>
      <c r="C3" s="187"/>
      <c r="D3" s="187"/>
      <c r="E3" s="187"/>
      <c r="F3" s="187"/>
      <c r="G3" s="187"/>
      <c r="H3" s="187"/>
      <c r="I3" s="187"/>
    </row>
    <row r="4" spans="1:9" ht="9.75" customHeight="1">
      <c r="A4" s="188"/>
      <c r="B4" s="188"/>
      <c r="C4" s="188"/>
      <c r="D4" s="188"/>
      <c r="E4" s="188"/>
      <c r="F4" s="188"/>
    </row>
    <row r="5" spans="1:9" ht="13.5" customHeight="1">
      <c r="A5" s="189"/>
      <c r="B5" s="190" t="s">
        <v>1054</v>
      </c>
      <c r="C5" s="190"/>
      <c r="D5" s="190"/>
      <c r="E5" s="191" t="s">
        <v>1055</v>
      </c>
      <c r="F5" s="191"/>
      <c r="G5" s="191"/>
      <c r="H5" s="191"/>
      <c r="I5" s="191"/>
    </row>
    <row r="6" spans="1:9" ht="13.5" customHeight="1">
      <c r="A6" s="189" t="s">
        <v>1056</v>
      </c>
      <c r="B6" s="190" t="s">
        <v>1057</v>
      </c>
      <c r="C6" s="190"/>
      <c r="D6" s="190"/>
      <c r="E6" s="192"/>
      <c r="F6" s="192"/>
      <c r="G6" s="192"/>
      <c r="H6" s="192"/>
      <c r="I6" s="192"/>
    </row>
    <row r="7" spans="1:9" ht="13.5" customHeight="1">
      <c r="A7" s="189"/>
      <c r="B7" s="190" t="s">
        <v>1058</v>
      </c>
      <c r="C7" s="190"/>
      <c r="D7" s="190"/>
      <c r="E7" s="192" t="s">
        <v>353</v>
      </c>
      <c r="F7" s="192"/>
      <c r="G7" s="192"/>
      <c r="H7" s="192"/>
      <c r="I7" s="192"/>
    </row>
    <row r="8" spans="1:9" ht="13.5" customHeight="1">
      <c r="A8" s="189"/>
      <c r="B8" s="190" t="s">
        <v>1059</v>
      </c>
      <c r="C8" s="190"/>
      <c r="D8" s="190"/>
      <c r="E8" s="192"/>
      <c r="F8" s="192"/>
      <c r="G8" s="192"/>
      <c r="H8" s="192"/>
      <c r="I8" s="192"/>
    </row>
    <row r="9" spans="1:9" ht="13.5" customHeight="1">
      <c r="A9" s="189"/>
      <c r="B9" s="190" t="s">
        <v>1060</v>
      </c>
      <c r="C9" s="190"/>
      <c r="D9" s="190"/>
      <c r="E9" s="192"/>
      <c r="F9" s="192"/>
      <c r="G9" s="192"/>
      <c r="H9" s="192"/>
      <c r="I9" s="192"/>
    </row>
    <row r="10" spans="1:9" ht="13.5" customHeight="1">
      <c r="A10" s="189"/>
      <c r="B10" s="190" t="s">
        <v>1061</v>
      </c>
      <c r="C10" s="190"/>
      <c r="D10" s="190"/>
      <c r="E10" s="192"/>
      <c r="F10" s="192"/>
      <c r="G10" s="192"/>
      <c r="H10" s="192"/>
      <c r="I10" s="192"/>
    </row>
    <row r="11" spans="1:9" ht="13.5" customHeight="1">
      <c r="A11" s="189"/>
      <c r="B11" s="190" t="s">
        <v>1062</v>
      </c>
      <c r="C11" s="190"/>
      <c r="D11" s="190"/>
      <c r="E11" s="192" t="s">
        <v>1063</v>
      </c>
      <c r="F11" s="192"/>
      <c r="G11" s="192"/>
      <c r="H11" s="192"/>
      <c r="I11" s="192"/>
    </row>
    <row r="12" spans="1:9" ht="8.25" customHeight="1"/>
    <row r="13" spans="1:9" ht="57.6" customHeight="1">
      <c r="A13" s="193" t="s">
        <v>1064</v>
      </c>
      <c r="B13" s="194" t="s">
        <v>1065</v>
      </c>
      <c r="C13" s="193" t="s">
        <v>1066</v>
      </c>
      <c r="D13" s="195" t="s">
        <v>1067</v>
      </c>
      <c r="E13" s="195" t="s">
        <v>1068</v>
      </c>
      <c r="F13" s="195" t="s">
        <v>1069</v>
      </c>
      <c r="G13" s="195" t="s">
        <v>1070</v>
      </c>
      <c r="H13" s="195" t="s">
        <v>1071</v>
      </c>
      <c r="I13" s="195" t="s">
        <v>1072</v>
      </c>
    </row>
    <row r="14" spans="1:9" ht="15" customHeight="1">
      <c r="A14" s="196" t="s">
        <v>1073</v>
      </c>
      <c r="B14" s="197"/>
      <c r="C14" s="198"/>
      <c r="D14" s="199" t="s">
        <v>1074</v>
      </c>
      <c r="E14" s="199">
        <v>1</v>
      </c>
      <c r="F14" s="199">
        <v>2</v>
      </c>
      <c r="G14" s="199">
        <v>3</v>
      </c>
      <c r="H14" s="199">
        <v>4</v>
      </c>
      <c r="I14" s="199">
        <v>5</v>
      </c>
    </row>
    <row r="15" spans="1:9">
      <c r="A15" s="200" t="s">
        <v>1075</v>
      </c>
      <c r="B15" s="200" t="s">
        <v>1075</v>
      </c>
      <c r="C15" s="201" t="s">
        <v>363</v>
      </c>
      <c r="D15" s="202" t="s">
        <v>1076</v>
      </c>
      <c r="E15" s="203" t="s">
        <v>1075</v>
      </c>
      <c r="F15" s="204">
        <v>34537080</v>
      </c>
      <c r="G15" s="204">
        <v>0</v>
      </c>
      <c r="H15" s="204">
        <v>24343461.399999999</v>
      </c>
      <c r="I15" s="204">
        <v>25773076.899999999</v>
      </c>
    </row>
    <row r="16" spans="1:9">
      <c r="A16" s="200" t="s">
        <v>1075</v>
      </c>
      <c r="B16" s="200" t="s">
        <v>1075</v>
      </c>
      <c r="C16" s="201" t="s">
        <v>363</v>
      </c>
      <c r="D16" s="202" t="s">
        <v>1077</v>
      </c>
      <c r="E16" s="203" t="s">
        <v>1078</v>
      </c>
      <c r="F16" s="204">
        <v>23962383</v>
      </c>
      <c r="G16" s="204">
        <v>0</v>
      </c>
      <c r="H16" s="204">
        <v>16294132.800000001</v>
      </c>
      <c r="I16" s="204">
        <v>16296696.800000001</v>
      </c>
    </row>
    <row r="17" spans="1:9">
      <c r="A17" s="200" t="s">
        <v>1079</v>
      </c>
      <c r="B17" s="200" t="s">
        <v>1080</v>
      </c>
      <c r="C17" s="201" t="s">
        <v>363</v>
      </c>
      <c r="D17" s="202" t="s">
        <v>1081</v>
      </c>
      <c r="E17" s="203" t="s">
        <v>1082</v>
      </c>
      <c r="F17" s="204">
        <v>23940370.800000001</v>
      </c>
      <c r="G17" s="204">
        <v>0</v>
      </c>
      <c r="H17" s="204">
        <v>16160692</v>
      </c>
      <c r="I17" s="204">
        <v>16163256</v>
      </c>
    </row>
    <row r="18" spans="1:9">
      <c r="A18" s="200" t="s">
        <v>1079</v>
      </c>
      <c r="B18" s="200" t="s">
        <v>367</v>
      </c>
      <c r="C18" s="201" t="s">
        <v>363</v>
      </c>
      <c r="D18" s="202" t="s">
        <v>1083</v>
      </c>
      <c r="E18" s="203" t="s">
        <v>1084</v>
      </c>
      <c r="F18" s="204">
        <v>23940370.800000001</v>
      </c>
      <c r="G18" s="204">
        <v>0</v>
      </c>
      <c r="H18" s="204">
        <v>16160692</v>
      </c>
      <c r="I18" s="204">
        <v>16163256</v>
      </c>
    </row>
    <row r="19" spans="1:9">
      <c r="A19" s="205" t="s">
        <v>1079</v>
      </c>
      <c r="B19" s="205" t="s">
        <v>367</v>
      </c>
      <c r="C19" s="206" t="s">
        <v>608</v>
      </c>
      <c r="D19" s="207" t="s">
        <v>1085</v>
      </c>
      <c r="E19" s="208" t="s">
        <v>1086</v>
      </c>
      <c r="F19" s="209">
        <v>23878220.800000001</v>
      </c>
      <c r="G19" s="209">
        <v>0</v>
      </c>
      <c r="H19" s="209">
        <v>16099186.199999999</v>
      </c>
      <c r="I19" s="209">
        <v>16101750.199999999</v>
      </c>
    </row>
    <row r="20" spans="1:9">
      <c r="A20" s="200" t="s">
        <v>1079</v>
      </c>
      <c r="B20" s="200" t="s">
        <v>367</v>
      </c>
      <c r="C20" s="201" t="s">
        <v>611</v>
      </c>
      <c r="D20" s="202" t="s">
        <v>1087</v>
      </c>
      <c r="E20" s="203" t="s">
        <v>83</v>
      </c>
      <c r="F20" s="204">
        <v>62150</v>
      </c>
      <c r="G20" s="204">
        <v>0</v>
      </c>
      <c r="H20" s="204">
        <v>61505.8</v>
      </c>
      <c r="I20" s="204">
        <v>61505.8</v>
      </c>
    </row>
    <row r="21" spans="1:9">
      <c r="A21" s="205" t="s">
        <v>1079</v>
      </c>
      <c r="B21" s="205" t="s">
        <v>367</v>
      </c>
      <c r="C21" s="206" t="s">
        <v>773</v>
      </c>
      <c r="D21" s="207" t="s">
        <v>1088</v>
      </c>
      <c r="E21" s="208" t="s">
        <v>1089</v>
      </c>
      <c r="F21" s="209">
        <v>62150</v>
      </c>
      <c r="G21" s="209">
        <v>0</v>
      </c>
      <c r="H21" s="209">
        <v>61505.8</v>
      </c>
      <c r="I21" s="209">
        <v>61505.8</v>
      </c>
    </row>
    <row r="22" spans="1:9">
      <c r="A22" s="200" t="s">
        <v>1090</v>
      </c>
      <c r="B22" s="200" t="s">
        <v>367</v>
      </c>
      <c r="C22" s="201" t="s">
        <v>608</v>
      </c>
      <c r="D22" s="202" t="s">
        <v>1091</v>
      </c>
      <c r="E22" s="203" t="s">
        <v>1092</v>
      </c>
      <c r="F22" s="204">
        <v>22012.2</v>
      </c>
      <c r="G22" s="204">
        <v>0</v>
      </c>
      <c r="H22" s="204">
        <v>133440.79999999999</v>
      </c>
      <c r="I22" s="204">
        <v>133440.79999999999</v>
      </c>
    </row>
    <row r="23" spans="1:9">
      <c r="A23" s="205" t="s">
        <v>1090</v>
      </c>
      <c r="B23" s="205" t="s">
        <v>367</v>
      </c>
      <c r="C23" s="206" t="s">
        <v>1093</v>
      </c>
      <c r="D23" s="207" t="s">
        <v>1094</v>
      </c>
      <c r="E23" s="208" t="s">
        <v>1095</v>
      </c>
      <c r="F23" s="209">
        <v>0</v>
      </c>
      <c r="G23" s="209">
        <v>0</v>
      </c>
      <c r="H23" s="209">
        <v>111428.6</v>
      </c>
      <c r="I23" s="209">
        <v>111428.6</v>
      </c>
    </row>
    <row r="24" spans="1:9">
      <c r="A24" s="205" t="s">
        <v>1090</v>
      </c>
      <c r="B24" s="205" t="s">
        <v>367</v>
      </c>
      <c r="C24" s="206" t="s">
        <v>1096</v>
      </c>
      <c r="D24" s="207" t="s">
        <v>1097</v>
      </c>
      <c r="E24" s="208" t="s">
        <v>1098</v>
      </c>
      <c r="F24" s="209">
        <v>22012.2</v>
      </c>
      <c r="G24" s="209">
        <v>0</v>
      </c>
      <c r="H24" s="209">
        <v>22012.2</v>
      </c>
      <c r="I24" s="209">
        <v>22012.2</v>
      </c>
    </row>
    <row r="25" spans="1:9">
      <c r="A25" s="200" t="s">
        <v>1075</v>
      </c>
      <c r="B25" s="200" t="s">
        <v>1075</v>
      </c>
      <c r="C25" s="201" t="s">
        <v>363</v>
      </c>
      <c r="D25" s="202" t="s">
        <v>1099</v>
      </c>
      <c r="E25" s="203" t="s">
        <v>1080</v>
      </c>
      <c r="F25" s="204">
        <v>6211085</v>
      </c>
      <c r="G25" s="204">
        <v>0</v>
      </c>
      <c r="H25" s="204">
        <v>4072732.3</v>
      </c>
      <c r="I25" s="204">
        <v>4072732.3</v>
      </c>
    </row>
    <row r="26" spans="1:9">
      <c r="A26" s="200" t="s">
        <v>1079</v>
      </c>
      <c r="B26" s="200" t="s">
        <v>448</v>
      </c>
      <c r="C26" s="201" t="s">
        <v>363</v>
      </c>
      <c r="D26" s="202" t="s">
        <v>1100</v>
      </c>
      <c r="E26" s="203" t="s">
        <v>367</v>
      </c>
      <c r="F26" s="204">
        <v>6211085</v>
      </c>
      <c r="G26" s="204">
        <v>0</v>
      </c>
      <c r="H26" s="204">
        <v>4072732.3</v>
      </c>
      <c r="I26" s="204">
        <v>4072732.3</v>
      </c>
    </row>
    <row r="27" spans="1:9">
      <c r="A27" s="200" t="s">
        <v>1079</v>
      </c>
      <c r="B27" s="200" t="s">
        <v>450</v>
      </c>
      <c r="C27" s="201" t="s">
        <v>363</v>
      </c>
      <c r="D27" s="202" t="s">
        <v>1101</v>
      </c>
      <c r="E27" s="203" t="s">
        <v>411</v>
      </c>
      <c r="F27" s="204">
        <v>6211085</v>
      </c>
      <c r="G27" s="204">
        <v>0</v>
      </c>
      <c r="H27" s="204">
        <v>4072732.3</v>
      </c>
      <c r="I27" s="204">
        <v>4072732.3</v>
      </c>
    </row>
    <row r="28" spans="1:9">
      <c r="A28" s="205" t="s">
        <v>1079</v>
      </c>
      <c r="B28" s="205" t="s">
        <v>450</v>
      </c>
      <c r="C28" s="206" t="s">
        <v>608</v>
      </c>
      <c r="D28" s="207" t="s">
        <v>1102</v>
      </c>
      <c r="E28" s="208" t="s">
        <v>1103</v>
      </c>
      <c r="F28" s="209">
        <v>6207585</v>
      </c>
      <c r="G28" s="209">
        <v>0</v>
      </c>
      <c r="H28" s="209">
        <v>4069232.3</v>
      </c>
      <c r="I28" s="209">
        <v>4069232.3</v>
      </c>
    </row>
    <row r="29" spans="1:9">
      <c r="A29" s="205" t="s">
        <v>1079</v>
      </c>
      <c r="B29" s="205" t="s">
        <v>450</v>
      </c>
      <c r="C29" s="206" t="s">
        <v>611</v>
      </c>
      <c r="D29" s="207" t="s">
        <v>1104</v>
      </c>
      <c r="E29" s="208" t="s">
        <v>415</v>
      </c>
      <c r="F29" s="209">
        <v>3500</v>
      </c>
      <c r="G29" s="209">
        <v>0</v>
      </c>
      <c r="H29" s="209">
        <v>3500</v>
      </c>
      <c r="I29" s="209">
        <v>3500</v>
      </c>
    </row>
    <row r="30" spans="1:9">
      <c r="A30" s="200" t="s">
        <v>1075</v>
      </c>
      <c r="B30" s="200" t="s">
        <v>1075</v>
      </c>
      <c r="C30" s="201" t="s">
        <v>363</v>
      </c>
      <c r="D30" s="202" t="s">
        <v>1105</v>
      </c>
      <c r="E30" s="203" t="s">
        <v>417</v>
      </c>
      <c r="F30" s="204">
        <v>4363612</v>
      </c>
      <c r="G30" s="204">
        <v>0</v>
      </c>
      <c r="H30" s="204">
        <v>3976596.4</v>
      </c>
      <c r="I30" s="204">
        <v>5403647.9000000004</v>
      </c>
    </row>
    <row r="31" spans="1:9">
      <c r="A31" s="200" t="s">
        <v>1106</v>
      </c>
      <c r="B31" s="200" t="s">
        <v>1075</v>
      </c>
      <c r="C31" s="201" t="s">
        <v>363</v>
      </c>
      <c r="D31" s="202" t="s">
        <v>1107</v>
      </c>
      <c r="E31" s="203" t="s">
        <v>423</v>
      </c>
      <c r="F31" s="204">
        <v>3522212</v>
      </c>
      <c r="G31" s="204">
        <v>0</v>
      </c>
      <c r="H31" s="204">
        <v>3168640.3</v>
      </c>
      <c r="I31" s="204">
        <v>3220400.9</v>
      </c>
    </row>
    <row r="32" spans="1:9">
      <c r="A32" s="200" t="s">
        <v>1106</v>
      </c>
      <c r="B32" s="200" t="s">
        <v>1080</v>
      </c>
      <c r="C32" s="201" t="s">
        <v>363</v>
      </c>
      <c r="D32" s="202" t="s">
        <v>1108</v>
      </c>
      <c r="E32" s="203" t="s">
        <v>439</v>
      </c>
      <c r="F32" s="204">
        <v>78000</v>
      </c>
      <c r="G32" s="204">
        <v>0</v>
      </c>
      <c r="H32" s="204">
        <v>0</v>
      </c>
      <c r="I32" s="204">
        <v>0</v>
      </c>
    </row>
    <row r="33" spans="1:9">
      <c r="A33" s="205" t="s">
        <v>1106</v>
      </c>
      <c r="B33" s="205" t="s">
        <v>367</v>
      </c>
      <c r="C33" s="206" t="s">
        <v>363</v>
      </c>
      <c r="D33" s="207" t="s">
        <v>1109</v>
      </c>
      <c r="E33" s="208" t="s">
        <v>443</v>
      </c>
      <c r="F33" s="209">
        <v>78000</v>
      </c>
      <c r="G33" s="209">
        <v>0</v>
      </c>
      <c r="H33" s="209">
        <v>0</v>
      </c>
      <c r="I33" s="209">
        <v>0</v>
      </c>
    </row>
    <row r="34" spans="1:9">
      <c r="A34" s="200" t="s">
        <v>1106</v>
      </c>
      <c r="B34" s="200" t="s">
        <v>448</v>
      </c>
      <c r="C34" s="201" t="s">
        <v>363</v>
      </c>
      <c r="D34" s="202" t="s">
        <v>1110</v>
      </c>
      <c r="E34" s="203" t="s">
        <v>226</v>
      </c>
      <c r="F34" s="204">
        <v>423168</v>
      </c>
      <c r="G34" s="204">
        <v>0</v>
      </c>
      <c r="H34" s="204">
        <v>332107.8</v>
      </c>
      <c r="I34" s="204">
        <v>369569.2</v>
      </c>
    </row>
    <row r="35" spans="1:9">
      <c r="A35" s="205" t="s">
        <v>1106</v>
      </c>
      <c r="B35" s="205" t="s">
        <v>450</v>
      </c>
      <c r="C35" s="206" t="s">
        <v>363</v>
      </c>
      <c r="D35" s="207" t="s">
        <v>1111</v>
      </c>
      <c r="E35" s="208" t="s">
        <v>448</v>
      </c>
      <c r="F35" s="209">
        <v>167840</v>
      </c>
      <c r="G35" s="209">
        <v>0</v>
      </c>
      <c r="H35" s="209">
        <v>143696.1</v>
      </c>
      <c r="I35" s="209">
        <v>149745.20000000001</v>
      </c>
    </row>
    <row r="36" spans="1:9">
      <c r="A36" s="205" t="s">
        <v>1106</v>
      </c>
      <c r="B36" s="205" t="s">
        <v>454</v>
      </c>
      <c r="C36" s="206" t="s">
        <v>363</v>
      </c>
      <c r="D36" s="207" t="s">
        <v>1112</v>
      </c>
      <c r="E36" s="208" t="s">
        <v>450</v>
      </c>
      <c r="F36" s="209">
        <v>223650</v>
      </c>
      <c r="G36" s="209">
        <v>0</v>
      </c>
      <c r="H36" s="209">
        <v>170318.5</v>
      </c>
      <c r="I36" s="209">
        <v>208066.8</v>
      </c>
    </row>
    <row r="37" spans="1:9">
      <c r="A37" s="205" t="s">
        <v>1106</v>
      </c>
      <c r="B37" s="205" t="s">
        <v>456</v>
      </c>
      <c r="C37" s="206" t="s">
        <v>363</v>
      </c>
      <c r="D37" s="207" t="s">
        <v>1113</v>
      </c>
      <c r="E37" s="208" t="s">
        <v>452</v>
      </c>
      <c r="F37" s="209">
        <v>24648</v>
      </c>
      <c r="G37" s="209">
        <v>0</v>
      </c>
      <c r="H37" s="209">
        <v>14367.6</v>
      </c>
      <c r="I37" s="209">
        <v>9329.6</v>
      </c>
    </row>
    <row r="38" spans="1:9" ht="25.5">
      <c r="A38" s="205" t="s">
        <v>1106</v>
      </c>
      <c r="B38" s="205" t="s">
        <v>460</v>
      </c>
      <c r="C38" s="206" t="s">
        <v>363</v>
      </c>
      <c r="D38" s="207" t="s">
        <v>1114</v>
      </c>
      <c r="E38" s="208" t="s">
        <v>454</v>
      </c>
      <c r="F38" s="209">
        <v>7030</v>
      </c>
      <c r="G38" s="209">
        <v>0</v>
      </c>
      <c r="H38" s="209">
        <v>3725.6</v>
      </c>
      <c r="I38" s="209">
        <v>2427.6999999999998</v>
      </c>
    </row>
    <row r="39" spans="1:9">
      <c r="A39" s="200" t="s">
        <v>1106</v>
      </c>
      <c r="B39" s="200" t="s">
        <v>492</v>
      </c>
      <c r="C39" s="201" t="s">
        <v>363</v>
      </c>
      <c r="D39" s="202" t="s">
        <v>1115</v>
      </c>
      <c r="E39" s="203" t="s">
        <v>456</v>
      </c>
      <c r="F39" s="204">
        <v>32745</v>
      </c>
      <c r="G39" s="204">
        <v>0</v>
      </c>
      <c r="H39" s="204">
        <v>18014</v>
      </c>
      <c r="I39" s="204">
        <v>18014</v>
      </c>
    </row>
    <row r="40" spans="1:9">
      <c r="A40" s="200" t="s">
        <v>1106</v>
      </c>
      <c r="B40" s="200" t="s">
        <v>84</v>
      </c>
      <c r="C40" s="201" t="s">
        <v>363</v>
      </c>
      <c r="D40" s="202" t="s">
        <v>1116</v>
      </c>
      <c r="E40" s="203" t="s">
        <v>460</v>
      </c>
      <c r="F40" s="204">
        <v>32745</v>
      </c>
      <c r="G40" s="204">
        <v>0</v>
      </c>
      <c r="H40" s="204">
        <v>18014</v>
      </c>
      <c r="I40" s="204">
        <v>18014</v>
      </c>
    </row>
    <row r="41" spans="1:9">
      <c r="A41" s="205" t="s">
        <v>1106</v>
      </c>
      <c r="B41" s="205" t="s">
        <v>84</v>
      </c>
      <c r="C41" s="206" t="s">
        <v>608</v>
      </c>
      <c r="D41" s="207" t="s">
        <v>1117</v>
      </c>
      <c r="E41" s="208" t="s">
        <v>488</v>
      </c>
      <c r="F41" s="209">
        <v>30215</v>
      </c>
      <c r="G41" s="209">
        <v>0</v>
      </c>
      <c r="H41" s="209">
        <v>18014</v>
      </c>
      <c r="I41" s="209">
        <v>18014</v>
      </c>
    </row>
    <row r="42" spans="1:9">
      <c r="A42" s="200" t="s">
        <v>1106</v>
      </c>
      <c r="B42" s="200" t="s">
        <v>84</v>
      </c>
      <c r="C42" s="201" t="s">
        <v>1118</v>
      </c>
      <c r="D42" s="202" t="s">
        <v>1119</v>
      </c>
      <c r="E42" s="203" t="s">
        <v>490</v>
      </c>
      <c r="F42" s="204">
        <v>2530</v>
      </c>
      <c r="G42" s="204">
        <v>0</v>
      </c>
      <c r="H42" s="204">
        <v>0</v>
      </c>
      <c r="I42" s="204">
        <v>0</v>
      </c>
    </row>
    <row r="43" spans="1:9">
      <c r="A43" s="205" t="s">
        <v>1106</v>
      </c>
      <c r="B43" s="205" t="s">
        <v>84</v>
      </c>
      <c r="C43" s="206" t="s">
        <v>1120</v>
      </c>
      <c r="D43" s="207" t="s">
        <v>1121</v>
      </c>
      <c r="E43" s="208" t="s">
        <v>1122</v>
      </c>
      <c r="F43" s="209">
        <v>2530</v>
      </c>
      <c r="G43" s="209">
        <v>0</v>
      </c>
      <c r="H43" s="209">
        <v>0</v>
      </c>
      <c r="I43" s="209">
        <v>0</v>
      </c>
    </row>
    <row r="44" spans="1:9">
      <c r="A44" s="200" t="s">
        <v>1106</v>
      </c>
      <c r="B44" s="200" t="s">
        <v>495</v>
      </c>
      <c r="C44" s="201" t="s">
        <v>363</v>
      </c>
      <c r="D44" s="202" t="s">
        <v>1123</v>
      </c>
      <c r="E44" s="203" t="s">
        <v>1124</v>
      </c>
      <c r="F44" s="204">
        <v>1872349.4</v>
      </c>
      <c r="G44" s="204">
        <v>0</v>
      </c>
      <c r="H44" s="204">
        <v>1785153.5</v>
      </c>
      <c r="I44" s="204">
        <v>1785153.5</v>
      </c>
    </row>
    <row r="45" spans="1:9">
      <c r="A45" s="200" t="s">
        <v>1106</v>
      </c>
      <c r="B45" s="200" t="s">
        <v>1125</v>
      </c>
      <c r="C45" s="201" t="s">
        <v>363</v>
      </c>
      <c r="D45" s="202" t="s">
        <v>1116</v>
      </c>
      <c r="E45" s="203" t="s">
        <v>492</v>
      </c>
      <c r="F45" s="204">
        <v>1872349.4</v>
      </c>
      <c r="G45" s="204">
        <v>0</v>
      </c>
      <c r="H45" s="204">
        <v>1785153.5</v>
      </c>
      <c r="I45" s="204">
        <v>1785153.5</v>
      </c>
    </row>
    <row r="46" spans="1:9">
      <c r="A46" s="205" t="s">
        <v>1106</v>
      </c>
      <c r="B46" s="205" t="s">
        <v>1125</v>
      </c>
      <c r="C46" s="206" t="s">
        <v>608</v>
      </c>
      <c r="D46" s="207" t="s">
        <v>1117</v>
      </c>
      <c r="E46" s="208" t="s">
        <v>1126</v>
      </c>
      <c r="F46" s="209">
        <v>1872349.4</v>
      </c>
      <c r="G46" s="209">
        <v>0</v>
      </c>
      <c r="H46" s="209">
        <v>1785153.5</v>
      </c>
      <c r="I46" s="209">
        <v>1785153.5</v>
      </c>
    </row>
    <row r="47" spans="1:9">
      <c r="A47" s="200" t="s">
        <v>1106</v>
      </c>
      <c r="B47" s="200" t="s">
        <v>502</v>
      </c>
      <c r="C47" s="201" t="s">
        <v>363</v>
      </c>
      <c r="D47" s="202" t="s">
        <v>1127</v>
      </c>
      <c r="E47" s="203" t="s">
        <v>85</v>
      </c>
      <c r="F47" s="204">
        <v>125848.6</v>
      </c>
      <c r="G47" s="204">
        <v>0</v>
      </c>
      <c r="H47" s="204">
        <v>99296.3</v>
      </c>
      <c r="I47" s="204">
        <v>80149.100000000006</v>
      </c>
    </row>
    <row r="48" spans="1:9">
      <c r="A48" s="200" t="s">
        <v>1106</v>
      </c>
      <c r="B48" s="200" t="s">
        <v>524</v>
      </c>
      <c r="C48" s="201" t="s">
        <v>363</v>
      </c>
      <c r="D48" s="202" t="s">
        <v>1128</v>
      </c>
      <c r="E48" s="203" t="s">
        <v>1129</v>
      </c>
      <c r="F48" s="204">
        <v>125848.6</v>
      </c>
      <c r="G48" s="204">
        <v>0</v>
      </c>
      <c r="H48" s="204">
        <v>99296.3</v>
      </c>
      <c r="I48" s="204">
        <v>80149.100000000006</v>
      </c>
    </row>
    <row r="49" spans="1:9">
      <c r="A49" s="200" t="s">
        <v>1106</v>
      </c>
      <c r="B49" s="200" t="s">
        <v>524</v>
      </c>
      <c r="C49" s="201" t="s">
        <v>608</v>
      </c>
      <c r="D49" s="202" t="s">
        <v>1130</v>
      </c>
      <c r="E49" s="203" t="s">
        <v>84</v>
      </c>
      <c r="F49" s="204">
        <v>58798</v>
      </c>
      <c r="G49" s="204">
        <v>0</v>
      </c>
      <c r="H49" s="204">
        <v>39849.5</v>
      </c>
      <c r="I49" s="204">
        <v>38465.800000000003</v>
      </c>
    </row>
    <row r="50" spans="1:9">
      <c r="A50" s="205" t="s">
        <v>1106</v>
      </c>
      <c r="B50" s="205" t="s">
        <v>524</v>
      </c>
      <c r="C50" s="206" t="s">
        <v>1131</v>
      </c>
      <c r="D50" s="207" t="s">
        <v>1132</v>
      </c>
      <c r="E50" s="208" t="s">
        <v>1133</v>
      </c>
      <c r="F50" s="209">
        <v>52390</v>
      </c>
      <c r="G50" s="209">
        <v>0</v>
      </c>
      <c r="H50" s="209">
        <v>39849.5</v>
      </c>
      <c r="I50" s="209">
        <v>31511.4</v>
      </c>
    </row>
    <row r="51" spans="1:9">
      <c r="A51" s="205" t="s">
        <v>1106</v>
      </c>
      <c r="B51" s="205" t="s">
        <v>524</v>
      </c>
      <c r="C51" s="206" t="s">
        <v>1093</v>
      </c>
      <c r="D51" s="207" t="s">
        <v>1134</v>
      </c>
      <c r="E51" s="208" t="s">
        <v>1135</v>
      </c>
      <c r="F51" s="209">
        <v>6408</v>
      </c>
      <c r="G51" s="209">
        <v>0</v>
      </c>
      <c r="H51" s="209">
        <v>0</v>
      </c>
      <c r="I51" s="209">
        <v>3699.9</v>
      </c>
    </row>
    <row r="52" spans="1:9">
      <c r="A52" s="205" t="s">
        <v>1106</v>
      </c>
      <c r="B52" s="205" t="s">
        <v>524</v>
      </c>
      <c r="C52" s="206" t="s">
        <v>1136</v>
      </c>
      <c r="D52" s="207" t="s">
        <v>1137</v>
      </c>
      <c r="E52" s="208" t="s">
        <v>1138</v>
      </c>
      <c r="F52" s="209">
        <v>0</v>
      </c>
      <c r="G52" s="209">
        <v>0</v>
      </c>
      <c r="H52" s="209">
        <v>0</v>
      </c>
      <c r="I52" s="209">
        <v>3254.5</v>
      </c>
    </row>
    <row r="53" spans="1:9">
      <c r="A53" s="205" t="s">
        <v>1106</v>
      </c>
      <c r="B53" s="205" t="s">
        <v>524</v>
      </c>
      <c r="C53" s="206" t="s">
        <v>611</v>
      </c>
      <c r="D53" s="207" t="s">
        <v>1139</v>
      </c>
      <c r="E53" s="208" t="s">
        <v>1140</v>
      </c>
      <c r="F53" s="209">
        <v>9600</v>
      </c>
      <c r="G53" s="209">
        <v>0</v>
      </c>
      <c r="H53" s="209">
        <v>2000</v>
      </c>
      <c r="I53" s="209">
        <v>1840</v>
      </c>
    </row>
    <row r="54" spans="1:9">
      <c r="A54" s="205" t="s">
        <v>1106</v>
      </c>
      <c r="B54" s="205" t="s">
        <v>524</v>
      </c>
      <c r="C54" s="206" t="s">
        <v>1012</v>
      </c>
      <c r="D54" s="207" t="s">
        <v>1141</v>
      </c>
      <c r="E54" s="208" t="s">
        <v>1142</v>
      </c>
      <c r="F54" s="209">
        <v>57450.6</v>
      </c>
      <c r="G54" s="209">
        <v>0</v>
      </c>
      <c r="H54" s="209">
        <v>57446.8</v>
      </c>
      <c r="I54" s="209">
        <v>39843.300000000003</v>
      </c>
    </row>
    <row r="55" spans="1:9">
      <c r="A55" s="200" t="s">
        <v>1106</v>
      </c>
      <c r="B55" s="200" t="s">
        <v>606</v>
      </c>
      <c r="C55" s="201" t="s">
        <v>363</v>
      </c>
      <c r="D55" s="202" t="s">
        <v>1143</v>
      </c>
      <c r="E55" s="203" t="s">
        <v>495</v>
      </c>
      <c r="F55" s="204">
        <v>990101</v>
      </c>
      <c r="G55" s="204">
        <v>0</v>
      </c>
      <c r="H55" s="204">
        <v>934068.7</v>
      </c>
      <c r="I55" s="204">
        <v>967515</v>
      </c>
    </row>
    <row r="56" spans="1:9">
      <c r="A56" s="205" t="s">
        <v>1106</v>
      </c>
      <c r="B56" s="205" t="s">
        <v>1144</v>
      </c>
      <c r="C56" s="206" t="s">
        <v>363</v>
      </c>
      <c r="D56" s="207" t="s">
        <v>1145</v>
      </c>
      <c r="E56" s="208" t="s">
        <v>1079</v>
      </c>
      <c r="F56" s="209">
        <v>12000</v>
      </c>
      <c r="G56" s="209">
        <v>0</v>
      </c>
      <c r="H56" s="209">
        <v>1020</v>
      </c>
      <c r="I56" s="209">
        <v>1020</v>
      </c>
    </row>
    <row r="57" spans="1:9">
      <c r="A57" s="200" t="s">
        <v>1106</v>
      </c>
      <c r="B57" s="200" t="s">
        <v>1146</v>
      </c>
      <c r="C57" s="201" t="s">
        <v>363</v>
      </c>
      <c r="D57" s="202" t="s">
        <v>1147</v>
      </c>
      <c r="E57" s="203" t="s">
        <v>1106</v>
      </c>
      <c r="F57" s="204">
        <v>87544</v>
      </c>
      <c r="G57" s="204">
        <v>0</v>
      </c>
      <c r="H57" s="204">
        <v>64849.1</v>
      </c>
      <c r="I57" s="204">
        <v>62835.8</v>
      </c>
    </row>
    <row r="58" spans="1:9">
      <c r="A58" s="205" t="s">
        <v>1106</v>
      </c>
      <c r="B58" s="205" t="s">
        <v>1146</v>
      </c>
      <c r="C58" s="206" t="s">
        <v>608</v>
      </c>
      <c r="D58" s="207" t="s">
        <v>1148</v>
      </c>
      <c r="E58" s="208" t="s">
        <v>1149</v>
      </c>
      <c r="F58" s="209">
        <v>45544</v>
      </c>
      <c r="G58" s="209">
        <v>0</v>
      </c>
      <c r="H58" s="209">
        <v>27921.1</v>
      </c>
      <c r="I58" s="209">
        <v>26091.7</v>
      </c>
    </row>
    <row r="59" spans="1:9">
      <c r="A59" s="205" t="s">
        <v>1106</v>
      </c>
      <c r="B59" s="205" t="s">
        <v>1146</v>
      </c>
      <c r="C59" s="206" t="s">
        <v>611</v>
      </c>
      <c r="D59" s="207" t="s">
        <v>1150</v>
      </c>
      <c r="E59" s="208" t="s">
        <v>1125</v>
      </c>
      <c r="F59" s="209">
        <v>42000</v>
      </c>
      <c r="G59" s="209">
        <v>0</v>
      </c>
      <c r="H59" s="209">
        <v>36928</v>
      </c>
      <c r="I59" s="209">
        <v>36744.1</v>
      </c>
    </row>
    <row r="60" spans="1:9">
      <c r="A60" s="205" t="s">
        <v>1106</v>
      </c>
      <c r="B60" s="205" t="s">
        <v>1151</v>
      </c>
      <c r="C60" s="206" t="s">
        <v>363</v>
      </c>
      <c r="D60" s="207" t="s">
        <v>1152</v>
      </c>
      <c r="E60" s="208" t="s">
        <v>1153</v>
      </c>
      <c r="F60" s="209">
        <v>774373</v>
      </c>
      <c r="G60" s="209">
        <v>0</v>
      </c>
      <c r="H60" s="209">
        <v>774366</v>
      </c>
      <c r="I60" s="209">
        <v>774366</v>
      </c>
    </row>
    <row r="61" spans="1:9">
      <c r="A61" s="200" t="s">
        <v>1106</v>
      </c>
      <c r="B61" s="200" t="s">
        <v>1154</v>
      </c>
      <c r="C61" s="201" t="s">
        <v>363</v>
      </c>
      <c r="D61" s="202" t="s">
        <v>1155</v>
      </c>
      <c r="E61" s="203" t="s">
        <v>1156</v>
      </c>
      <c r="F61" s="204">
        <v>116184</v>
      </c>
      <c r="G61" s="204">
        <v>0</v>
      </c>
      <c r="H61" s="204">
        <v>93833.5</v>
      </c>
      <c r="I61" s="204">
        <v>129293.2</v>
      </c>
    </row>
    <row r="62" spans="1:9">
      <c r="A62" s="205" t="s">
        <v>1106</v>
      </c>
      <c r="B62" s="205" t="s">
        <v>1154</v>
      </c>
      <c r="C62" s="206" t="s">
        <v>1157</v>
      </c>
      <c r="D62" s="207" t="s">
        <v>1155</v>
      </c>
      <c r="E62" s="208" t="s">
        <v>1090</v>
      </c>
      <c r="F62" s="209">
        <v>116184</v>
      </c>
      <c r="G62" s="209">
        <v>0</v>
      </c>
      <c r="H62" s="209">
        <v>93833.5</v>
      </c>
      <c r="I62" s="209">
        <v>129293.2</v>
      </c>
    </row>
    <row r="63" spans="1:9">
      <c r="A63" s="200" t="s">
        <v>1149</v>
      </c>
      <c r="B63" s="200" t="s">
        <v>1075</v>
      </c>
      <c r="C63" s="201" t="s">
        <v>363</v>
      </c>
      <c r="D63" s="202" t="s">
        <v>1158</v>
      </c>
      <c r="E63" s="203" t="s">
        <v>1159</v>
      </c>
      <c r="F63" s="204">
        <v>830000</v>
      </c>
      <c r="G63" s="204">
        <v>0</v>
      </c>
      <c r="H63" s="204">
        <v>796575.5</v>
      </c>
      <c r="I63" s="204">
        <v>2167375.6</v>
      </c>
    </row>
    <row r="64" spans="1:9">
      <c r="A64" s="200" t="s">
        <v>1149</v>
      </c>
      <c r="B64" s="200" t="s">
        <v>502</v>
      </c>
      <c r="C64" s="201" t="s">
        <v>363</v>
      </c>
      <c r="D64" s="202" t="s">
        <v>1160</v>
      </c>
      <c r="E64" s="203" t="s">
        <v>1161</v>
      </c>
      <c r="F64" s="204">
        <v>830000</v>
      </c>
      <c r="G64" s="204">
        <v>0</v>
      </c>
      <c r="H64" s="204">
        <v>796575.5</v>
      </c>
      <c r="I64" s="204">
        <v>2167375.6</v>
      </c>
    </row>
    <row r="65" spans="1:9">
      <c r="A65" s="200" t="s">
        <v>1149</v>
      </c>
      <c r="B65" s="200" t="s">
        <v>524</v>
      </c>
      <c r="C65" s="201" t="s">
        <v>363</v>
      </c>
      <c r="D65" s="202" t="s">
        <v>1162</v>
      </c>
      <c r="E65" s="203" t="s">
        <v>502</v>
      </c>
      <c r="F65" s="204">
        <v>0</v>
      </c>
      <c r="G65" s="204">
        <v>0</v>
      </c>
      <c r="H65" s="204">
        <v>0</v>
      </c>
      <c r="I65" s="204">
        <v>1073313.5</v>
      </c>
    </row>
    <row r="66" spans="1:9">
      <c r="A66" s="205" t="s">
        <v>1149</v>
      </c>
      <c r="B66" s="205" t="s">
        <v>524</v>
      </c>
      <c r="C66" s="206" t="s">
        <v>611</v>
      </c>
      <c r="D66" s="207" t="s">
        <v>1163</v>
      </c>
      <c r="E66" s="208" t="s">
        <v>514</v>
      </c>
      <c r="F66" s="209">
        <v>0</v>
      </c>
      <c r="G66" s="209">
        <v>0</v>
      </c>
      <c r="H66" s="209">
        <v>0</v>
      </c>
      <c r="I66" s="209">
        <v>1073313.5</v>
      </c>
    </row>
    <row r="67" spans="1:9">
      <c r="A67" s="205" t="s">
        <v>1149</v>
      </c>
      <c r="B67" s="205" t="s">
        <v>538</v>
      </c>
      <c r="C67" s="206" t="s">
        <v>363</v>
      </c>
      <c r="D67" s="207" t="s">
        <v>1164</v>
      </c>
      <c r="E67" s="208" t="s">
        <v>524</v>
      </c>
      <c r="F67" s="209">
        <v>0</v>
      </c>
      <c r="G67" s="209">
        <v>0</v>
      </c>
      <c r="H67" s="209">
        <v>0</v>
      </c>
      <c r="I67" s="209">
        <v>104786.4</v>
      </c>
    </row>
    <row r="68" spans="1:9">
      <c r="A68" s="200" t="s">
        <v>1149</v>
      </c>
      <c r="B68" s="200" t="s">
        <v>1165</v>
      </c>
      <c r="C68" s="201" t="s">
        <v>363</v>
      </c>
      <c r="D68" s="202" t="s">
        <v>1116</v>
      </c>
      <c r="E68" s="203" t="s">
        <v>538</v>
      </c>
      <c r="F68" s="204">
        <v>830000</v>
      </c>
      <c r="G68" s="204">
        <v>0</v>
      </c>
      <c r="H68" s="204">
        <v>796575.5</v>
      </c>
      <c r="I68" s="204">
        <v>983803.3</v>
      </c>
    </row>
    <row r="69" spans="1:9">
      <c r="A69" s="205" t="s">
        <v>1149</v>
      </c>
      <c r="B69" s="205" t="s">
        <v>1165</v>
      </c>
      <c r="C69" s="206" t="s">
        <v>608</v>
      </c>
      <c r="D69" s="207" t="s">
        <v>1117</v>
      </c>
      <c r="E69" s="208" t="s">
        <v>1165</v>
      </c>
      <c r="F69" s="209">
        <v>0</v>
      </c>
      <c r="G69" s="209">
        <v>0</v>
      </c>
      <c r="H69" s="209">
        <v>0</v>
      </c>
      <c r="I69" s="209">
        <v>100918.2</v>
      </c>
    </row>
    <row r="70" spans="1:9">
      <c r="A70" s="200" t="s">
        <v>1149</v>
      </c>
      <c r="B70" s="200" t="s">
        <v>1165</v>
      </c>
      <c r="C70" s="201" t="s">
        <v>1118</v>
      </c>
      <c r="D70" s="202" t="s">
        <v>1166</v>
      </c>
      <c r="E70" s="203" t="s">
        <v>1167</v>
      </c>
      <c r="F70" s="204">
        <v>830000</v>
      </c>
      <c r="G70" s="204">
        <v>0</v>
      </c>
      <c r="H70" s="204">
        <v>796575.5</v>
      </c>
      <c r="I70" s="204">
        <v>882885.1</v>
      </c>
    </row>
    <row r="71" spans="1:9">
      <c r="A71" s="205" t="s">
        <v>1149</v>
      </c>
      <c r="B71" s="205" t="s">
        <v>1165</v>
      </c>
      <c r="C71" s="206" t="s">
        <v>1168</v>
      </c>
      <c r="D71" s="207" t="s">
        <v>1169</v>
      </c>
      <c r="E71" s="208" t="s">
        <v>1170</v>
      </c>
      <c r="F71" s="209">
        <v>60000</v>
      </c>
      <c r="G71" s="209">
        <v>0</v>
      </c>
      <c r="H71" s="209">
        <v>48487</v>
      </c>
      <c r="I71" s="209">
        <v>155173.5</v>
      </c>
    </row>
    <row r="72" spans="1:9" ht="25.5">
      <c r="A72" s="205" t="s">
        <v>1149</v>
      </c>
      <c r="B72" s="205" t="s">
        <v>1165</v>
      </c>
      <c r="C72" s="206" t="s">
        <v>1120</v>
      </c>
      <c r="D72" s="207" t="s">
        <v>1171</v>
      </c>
      <c r="E72" s="208" t="s">
        <v>1172</v>
      </c>
      <c r="F72" s="209">
        <v>747080</v>
      </c>
      <c r="G72" s="209">
        <v>0</v>
      </c>
      <c r="H72" s="209">
        <v>725168.4</v>
      </c>
      <c r="I72" s="209">
        <v>489308.1</v>
      </c>
    </row>
    <row r="73" spans="1:9">
      <c r="A73" s="205" t="s">
        <v>1149</v>
      </c>
      <c r="B73" s="205" t="s">
        <v>1165</v>
      </c>
      <c r="C73" s="206" t="s">
        <v>1157</v>
      </c>
      <c r="D73" s="207" t="s">
        <v>1173</v>
      </c>
      <c r="E73" s="208" t="s">
        <v>1174</v>
      </c>
      <c r="F73" s="209">
        <v>22920</v>
      </c>
      <c r="G73" s="209">
        <v>0</v>
      </c>
      <c r="H73" s="209">
        <v>22920</v>
      </c>
      <c r="I73" s="209">
        <v>238403.5</v>
      </c>
    </row>
    <row r="74" spans="1:9">
      <c r="A74" s="200" t="s">
        <v>1149</v>
      </c>
      <c r="B74" s="200" t="s">
        <v>1167</v>
      </c>
      <c r="C74" s="201" t="s">
        <v>363</v>
      </c>
      <c r="D74" s="202" t="s">
        <v>1175</v>
      </c>
      <c r="E74" s="203" t="s">
        <v>1176</v>
      </c>
      <c r="F74" s="204">
        <v>0</v>
      </c>
      <c r="G74" s="204">
        <v>0</v>
      </c>
      <c r="H74" s="204">
        <v>0</v>
      </c>
      <c r="I74" s="204">
        <v>5472.5</v>
      </c>
    </row>
    <row r="75" spans="1:9">
      <c r="A75" s="205" t="s">
        <v>1149</v>
      </c>
      <c r="B75" s="205" t="s">
        <v>1167</v>
      </c>
      <c r="C75" s="206" t="s">
        <v>611</v>
      </c>
      <c r="D75" s="207" t="s">
        <v>1177</v>
      </c>
      <c r="E75" s="208" t="s">
        <v>540</v>
      </c>
      <c r="F75" s="209">
        <v>0</v>
      </c>
      <c r="G75" s="209">
        <v>0</v>
      </c>
      <c r="H75" s="209">
        <v>0</v>
      </c>
      <c r="I75" s="209">
        <v>5472.5</v>
      </c>
    </row>
    <row r="76" spans="1:9">
      <c r="A76" s="200" t="s">
        <v>1159</v>
      </c>
      <c r="B76" s="200" t="s">
        <v>1075</v>
      </c>
      <c r="C76" s="201" t="s">
        <v>363</v>
      </c>
      <c r="D76" s="202" t="s">
        <v>1178</v>
      </c>
      <c r="E76" s="203" t="s">
        <v>1179</v>
      </c>
      <c r="F76" s="204">
        <v>11400</v>
      </c>
      <c r="G76" s="204">
        <v>0</v>
      </c>
      <c r="H76" s="204">
        <v>11380.6</v>
      </c>
      <c r="I76" s="204">
        <v>15871.3</v>
      </c>
    </row>
    <row r="77" spans="1:9">
      <c r="A77" s="200" t="s">
        <v>1159</v>
      </c>
      <c r="B77" s="200" t="s">
        <v>448</v>
      </c>
      <c r="C77" s="201" t="s">
        <v>363</v>
      </c>
      <c r="D77" s="202" t="s">
        <v>1180</v>
      </c>
      <c r="E77" s="203" t="s">
        <v>1181</v>
      </c>
      <c r="F77" s="204">
        <v>11400</v>
      </c>
      <c r="G77" s="204">
        <v>0</v>
      </c>
      <c r="H77" s="204">
        <v>11380.6</v>
      </c>
      <c r="I77" s="204">
        <v>15871.3</v>
      </c>
    </row>
    <row r="78" spans="1:9">
      <c r="A78" s="200" t="s">
        <v>1159</v>
      </c>
      <c r="B78" s="200" t="s">
        <v>450</v>
      </c>
      <c r="C78" s="201" t="s">
        <v>363</v>
      </c>
      <c r="D78" s="202" t="s">
        <v>1182</v>
      </c>
      <c r="E78" s="203" t="s">
        <v>1183</v>
      </c>
      <c r="F78" s="204">
        <v>11400</v>
      </c>
      <c r="G78" s="204">
        <v>0</v>
      </c>
      <c r="H78" s="204">
        <v>11380.6</v>
      </c>
      <c r="I78" s="204">
        <v>15871.3</v>
      </c>
    </row>
    <row r="79" spans="1:9">
      <c r="A79" s="200" t="s">
        <v>1159</v>
      </c>
      <c r="B79" s="200" t="s">
        <v>450</v>
      </c>
      <c r="C79" s="201" t="s">
        <v>608</v>
      </c>
      <c r="D79" s="202" t="s">
        <v>1180</v>
      </c>
      <c r="E79" s="203" t="s">
        <v>1184</v>
      </c>
      <c r="F79" s="204">
        <v>11400</v>
      </c>
      <c r="G79" s="204">
        <v>0</v>
      </c>
      <c r="H79" s="204">
        <v>11380.6</v>
      </c>
      <c r="I79" s="204">
        <v>15871.3</v>
      </c>
    </row>
    <row r="80" spans="1:9" ht="25.5">
      <c r="A80" s="205" t="s">
        <v>1159</v>
      </c>
      <c r="B80" s="205" t="s">
        <v>450</v>
      </c>
      <c r="C80" s="206" t="s">
        <v>1185</v>
      </c>
      <c r="D80" s="207" t="s">
        <v>1186</v>
      </c>
      <c r="E80" s="208" t="s">
        <v>1187</v>
      </c>
      <c r="F80" s="209">
        <v>0</v>
      </c>
      <c r="G80" s="209">
        <v>0</v>
      </c>
      <c r="H80" s="209">
        <v>0</v>
      </c>
      <c r="I80" s="209">
        <v>249.6</v>
      </c>
    </row>
    <row r="81" spans="1:9">
      <c r="A81" s="205" t="s">
        <v>1159</v>
      </c>
      <c r="B81" s="205" t="s">
        <v>450</v>
      </c>
      <c r="C81" s="206" t="s">
        <v>1188</v>
      </c>
      <c r="D81" s="207" t="s">
        <v>1189</v>
      </c>
      <c r="E81" s="208" t="s">
        <v>1190</v>
      </c>
      <c r="F81" s="209">
        <v>11400</v>
      </c>
      <c r="G81" s="209">
        <v>0</v>
      </c>
      <c r="H81" s="209">
        <v>11380.6</v>
      </c>
      <c r="I81" s="209">
        <v>15621.7</v>
      </c>
    </row>
    <row r="82" spans="1:9" ht="15" customHeight="1">
      <c r="A82" s="205"/>
      <c r="B82" s="205"/>
      <c r="C82" s="206"/>
      <c r="D82" s="207"/>
      <c r="E82" s="208"/>
      <c r="F82" s="209"/>
      <c r="G82" s="209"/>
      <c r="H82" s="209"/>
      <c r="I82" s="209"/>
    </row>
    <row r="85" spans="1:9" ht="21" customHeight="1">
      <c r="D85" s="210" t="s">
        <v>1191</v>
      </c>
      <c r="E85" s="211" t="s">
        <v>1192</v>
      </c>
      <c r="F85" s="211"/>
      <c r="G85" s="211"/>
      <c r="H85" s="189" t="s">
        <v>1193</v>
      </c>
      <c r="I85" s="189"/>
    </row>
    <row r="86" spans="1:9" ht="14.25" customHeight="1">
      <c r="D86" s="212" t="s">
        <v>1194</v>
      </c>
    </row>
    <row r="87" spans="1:9" ht="15" customHeight="1">
      <c r="D87" s="188"/>
    </row>
  </sheetData>
  <mergeCells count="19">
    <mergeCell ref="B10:D10"/>
    <mergeCell ref="E10:I10"/>
    <mergeCell ref="B11:D11"/>
    <mergeCell ref="E11:I11"/>
    <mergeCell ref="A14:C14"/>
    <mergeCell ref="E85:G85"/>
    <mergeCell ref="B7:D7"/>
    <mergeCell ref="E7:I7"/>
    <mergeCell ref="B8:D8"/>
    <mergeCell ref="E8:I8"/>
    <mergeCell ref="B9:D9"/>
    <mergeCell ref="E9:I9"/>
    <mergeCell ref="E1:I1"/>
    <mergeCell ref="A2:I2"/>
    <mergeCell ref="A3:I3"/>
    <mergeCell ref="B5:D5"/>
    <mergeCell ref="E5:I5"/>
    <mergeCell ref="B6:D6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2-РЖ</vt:lpstr>
      <vt:lpstr>2-БММЖ</vt:lpstr>
      <vt:lpstr>ДтКТ маълумот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2025-02-13T07:14:03Z</dcterms:modified>
</cp:coreProperties>
</file>